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10" windowWidth="15480" windowHeight="11340" activeTab="0"/>
  </bookViews>
  <sheets>
    <sheet name="2022 m. (3)" sheetId="1" r:id="rId1"/>
  </sheets>
  <definedNames>
    <definedName name="_xlnm._FilterDatabase" localSheetId="0" hidden="1">'2022 m. (3)'!$A$6:$E$339</definedName>
  </definedNames>
  <calcPr fullCalcOnLoad="1"/>
</workbook>
</file>

<file path=xl/comments1.xml><?xml version="1.0" encoding="utf-8"?>
<comments xmlns="http://schemas.openxmlformats.org/spreadsheetml/2006/main">
  <authors>
    <author>test</author>
    <author>User</author>
    <author>Valentina</author>
    <author>Undetected</author>
  </authors>
  <commentList>
    <comment ref="C8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+61 skl.-4.34a
</t>
        </r>
      </text>
    </comment>
    <comment ref="C1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+4,29a -64 skl.
+4,61 a. -skl.Nr.-8
+ skl. Nr. 9 tai 4,73/2=2,365
5;6  -     8,94
</t>
        </r>
      </text>
    </comment>
    <comment ref="C1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nuo2012,03,01-0,455a</t>
        </r>
      </text>
    </comment>
    <comment ref="C18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04.09.09- 4.0 a  (buvo-4.04a)
</t>
        </r>
      </text>
    </comment>
    <comment ref="C2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nuo12.1.
01-4,0a</t>
        </r>
      </text>
    </comment>
    <comment ref="C28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2013,05,04</t>
        </r>
      </text>
    </comment>
    <comment ref="C3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nuo2010,06,26-4,00</t>
        </r>
      </text>
    </comment>
    <comment ref="C42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buvo-4,16a</t>
        </r>
      </text>
    </comment>
    <comment ref="C4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buvo-4,21; dabar nuo2010,12,2-4,15</t>
        </r>
      </text>
    </comment>
    <comment ref="C49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buvo(4+4,2)</t>
        </r>
      </text>
    </comment>
    <comment ref="C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nuo2010,04,06-4,24-buvo4,18</t>
        </r>
      </text>
    </comment>
    <comment ref="C5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2012,05,17</t>
        </r>
      </text>
    </comment>
    <comment ref="C5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nuo20110,11,23  nr. 1/39069
</t>
        </r>
      </text>
    </comment>
    <comment ref="C5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09,08,05 Nr. 784790</t>
        </r>
      </text>
    </comment>
    <comment ref="C5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5,24  nuo 2009,09,24 PŽ. Nr.846265</t>
        </r>
      </text>
    </comment>
    <comment ref="C6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nuo2013,04,09</t>
        </r>
      </text>
    </comment>
    <comment ref="C62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  1.05.25 -3.67 a
</t>
        </r>
      </text>
    </comment>
    <comment ref="C66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04.01.07 (3.8+2.97)</t>
        </r>
      </text>
    </comment>
    <comment ref="C7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buvo:5,49, nuo 2010,10,29-5,88
</t>
        </r>
      </text>
    </comment>
    <comment ref="C78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99.09.13 (4.04+3.92)</t>
        </r>
      </text>
    </comment>
    <comment ref="B79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85, 90
</t>
        </r>
      </text>
    </comment>
    <comment ref="C79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85skl.-3.84
90skl.-4.05 (Sliaziene)
</t>
        </r>
      </text>
    </comment>
    <comment ref="C8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po geod.4,2, buvo-4,14</t>
        </r>
      </text>
    </comment>
    <comment ref="C8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buvo-4,08</t>
        </r>
      </text>
    </comment>
    <comment ref="C9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nuo2010,12,14buvo-8,12; yra-8,04a
</t>
        </r>
      </text>
    </comment>
    <comment ref="C96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buvo-4,13a</t>
        </r>
      </text>
    </comment>
    <comment ref="C108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buvo-3,97; nuo 2014 11 20-4,01</t>
        </r>
      </text>
    </comment>
    <comment ref="C10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buvo-4,0
</t>
        </r>
      </text>
    </comment>
    <comment ref="C12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2009m. 4,01</t>
        </r>
      </text>
    </comment>
    <comment ref="C12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Nr. 23-7925-1011 kadastru duomenis</t>
        </r>
      </text>
    </comment>
    <comment ref="C12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buvo-6,56; nuo 2010,010,29-6,72</t>
        </r>
      </text>
    </comment>
    <comment ref="C133" authorId="1">
      <text>
        <r>
          <rPr>
            <b/>
            <sz val="8"/>
            <rFont val="Tahoma"/>
            <family val="0"/>
          </rPr>
          <t>nuo2011,,11,05-3,89aUser:</t>
        </r>
        <r>
          <rPr>
            <sz val="8"/>
            <rFont val="Tahoma"/>
            <family val="0"/>
          </rPr>
          <t xml:space="preserve">
</t>
        </r>
      </text>
    </comment>
    <comment ref="C136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nuo2017m. -6,71; buvo 6,86</t>
        </r>
      </text>
    </comment>
    <comment ref="C139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4,26-skl. 168</t>
        </r>
      </text>
    </comment>
    <comment ref="C140" authorId="1">
      <text>
        <r>
          <rPr>
            <sz val="8"/>
            <rFont val="Tahoma"/>
            <family val="0"/>
          </rPr>
          <t xml:space="preserve"> nuo 09,12,14Kad.duom Nr. 2,3-18994-1301
</t>
        </r>
      </text>
    </comment>
    <comment ref="C14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nuo2010,08</t>
        </r>
      </text>
    </comment>
    <comment ref="C14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2009,11,23 Nr.2-318095-1301</t>
        </r>
      </text>
    </comment>
    <comment ref="C14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nuo2014 06,04-3,79</t>
        </r>
      </text>
    </comment>
    <comment ref="C15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2014.07,179 buvo-4,02 a)</t>
        </r>
      </text>
    </comment>
    <comment ref="C152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2014,03,27 buvo 4,96</t>
        </r>
      </text>
    </comment>
    <comment ref="B154" authorId="1">
      <text>
        <r>
          <rPr>
            <b/>
            <sz val="8"/>
            <rFont val="Tahoma"/>
            <family val="0"/>
          </rPr>
          <t>apjungta-namu valda</t>
        </r>
      </text>
    </comment>
    <comment ref="C158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nuo02.11.25 (4.0+4.09)</t>
        </r>
      </text>
    </comment>
    <comment ref="C16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209,02,19</t>
        </r>
      </text>
    </comment>
    <comment ref="C16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2013,08</t>
        </r>
      </text>
    </comment>
    <comment ref="C167" authorId="3">
      <text>
        <r>
          <rPr>
            <b/>
            <sz val="9"/>
            <rFont val="Tahoma"/>
            <family val="0"/>
          </rPr>
          <t>Undetected:</t>
        </r>
        <r>
          <rPr>
            <sz val="9"/>
            <rFont val="Tahoma"/>
            <family val="0"/>
          </rPr>
          <t xml:space="preserve">
nuo 2012,10,30</t>
        </r>
      </text>
    </comment>
    <comment ref="C17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buvo-3,97; nuo 2014,06,18-3,85</t>
        </r>
      </text>
    </comment>
    <comment ref="C179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buvo-4,02 a</t>
        </r>
      </text>
    </comment>
    <comment ref="C182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97.06.19
</t>
        </r>
      </text>
    </comment>
    <comment ref="C184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nuo09,04,17 registro Nr1/39274</t>
        </r>
      </text>
    </comment>
    <comment ref="C18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buvo-4,16a pasikeitie nuo2015,11,02</t>
        </r>
      </text>
    </comment>
    <comment ref="C18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nuo2011,07,11; buvo-4,08</t>
        </r>
      </text>
    </comment>
    <comment ref="C189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08.12.16-3.75a 
buvo -4.14
</t>
        </r>
      </text>
    </comment>
    <comment ref="C193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buvo-4,06a</t>
        </r>
      </text>
    </comment>
    <comment ref="C19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201307 29</t>
        </r>
      </text>
    </comment>
    <comment ref="C19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2014,06</t>
        </r>
      </text>
    </comment>
    <comment ref="C197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+3.83+4.68
</t>
        </r>
      </text>
    </comment>
    <comment ref="C20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2009.05,06 Nr.2,3-6719-101
06</t>
        </r>
      </text>
    </comment>
    <comment ref="C20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 4,24;nuo 2010,11 4,15
</t>
        </r>
      </text>
    </comment>
    <comment ref="C20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buvo-4,97</t>
        </r>
      </text>
    </comment>
    <comment ref="C218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09.09.18(4,02+5.13)</t>
        </r>
      </text>
    </comment>
    <comment ref="C220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98 07.22 (6.85a)
</t>
        </r>
      </text>
    </comment>
    <comment ref="C224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 03.06.12 13.06
</t>
        </r>
      </text>
    </comment>
    <comment ref="C231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3,84a-112 skl.
</t>
        </r>
      </text>
    </comment>
    <comment ref="C23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nuo2014,04,10-3,70
</t>
        </r>
      </text>
    </comment>
    <comment ref="C24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2013,09,10</t>
        </r>
      </text>
    </comment>
    <comment ref="C24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buvo-4,08</t>
        </r>
      </text>
    </comment>
    <comment ref="C25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nuo2014.07.15 -3,9a buvo-3,8 a</t>
        </r>
      </text>
    </comment>
    <comment ref="C266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buvo-7,54; nuo 2011,03,15-7,18</t>
        </r>
      </text>
    </comment>
    <comment ref="C26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nuo2010
09,23-5,32a</t>
        </r>
      </text>
    </comment>
    <comment ref="C279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nuo2010.09.
</t>
        </r>
      </text>
    </comment>
    <comment ref="C297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2011,08,29</t>
        </r>
      </text>
    </comment>
    <comment ref="C299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buvo-6,22.nuo 2014,8,21</t>
        </r>
      </text>
    </comment>
    <comment ref="C305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2013,09,19</t>
        </r>
      </text>
    </comment>
    <comment ref="C31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nuo2017,02,07</t>
        </r>
      </text>
    </comment>
    <comment ref="C32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buvo-5,9   nuo 2016,04,26-pasikeite</t>
        </r>
      </text>
    </comment>
    <comment ref="C331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nuo 2014,8,21</t>
        </r>
      </text>
    </comment>
    <comment ref="C332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+.66</t>
        </r>
      </text>
    </comment>
    <comment ref="C333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+,47+,51</t>
        </r>
      </text>
    </comment>
    <comment ref="C261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patikr. Skl plota</t>
        </r>
      </text>
    </comment>
    <comment ref="C190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867679979-sunus Visvaldas)
</t>
        </r>
      </text>
    </comment>
    <comment ref="C282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plotas pasikejte-4,56 a     buvo-4,82</t>
        </r>
      </text>
    </comment>
    <comment ref="C21" authorId="2">
      <text>
        <r>
          <rPr>
            <b/>
            <sz val="9"/>
            <rFont val="Tahoma"/>
            <family val="0"/>
          </rPr>
          <t>Valentina:buvo-4,12a; nuo 2020m. 04 men</t>
        </r>
        <r>
          <rPr>
            <sz val="9"/>
            <rFont val="Tahoma"/>
            <family val="0"/>
          </rPr>
          <t xml:space="preserve">
</t>
        </r>
      </text>
    </comment>
    <comment ref="B141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Alinos anuke</t>
        </r>
      </text>
    </comment>
    <comment ref="B265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nuo2019m. išsiskirusi</t>
        </r>
      </text>
    </comment>
    <comment ref="C268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 3,85</t>
        </r>
      </text>
    </comment>
    <comment ref="C281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nuo2020,09,10  -5,13a</t>
        </r>
      </text>
    </comment>
    <comment ref="F127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apmoka Vainorienė I.
</t>
        </r>
      </text>
    </comment>
    <comment ref="F336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u= 2019m+2020</t>
        </r>
      </text>
    </comment>
    <comment ref="F268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uz 2020m.</t>
        </r>
      </text>
    </comment>
    <comment ref="F287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18m-75,2; 19m.-72,4; 20m-58,0
</t>
        </r>
      </text>
    </comment>
    <comment ref="F262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uz 2020m.</t>
        </r>
      </text>
    </comment>
    <comment ref="F117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19 m.-52,0; 20m.-50 ,0</t>
        </r>
      </text>
    </comment>
    <comment ref="C280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buvo3,85
</t>
        </r>
      </text>
    </comment>
    <comment ref="G208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Giedrius-862094406</t>
        </r>
      </text>
    </comment>
    <comment ref="H144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salniene Jelena</t>
        </r>
      </text>
    </comment>
    <comment ref="F302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apmoka 2021,07,14
</t>
        </r>
      </text>
    </comment>
    <comment ref="C216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buvo 5,55 a nuo 2021 05,17-4,67</t>
        </r>
      </text>
    </comment>
    <comment ref="G100" authorId="2">
      <text>
        <r>
          <rPr>
            <b/>
            <sz val="9"/>
            <rFont val="Tahoma"/>
            <family val="0"/>
          </rPr>
          <t>valentina: patikrintas Nr.</t>
        </r>
        <r>
          <rPr>
            <sz val="9"/>
            <rFont val="Tahoma"/>
            <family val="0"/>
          </rPr>
          <t xml:space="preserve">
</t>
        </r>
      </text>
    </comment>
    <comment ref="G247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marijos tel.</t>
        </r>
      </text>
    </comment>
    <comment ref="G13" authorId="2">
      <text>
        <r>
          <rPr>
            <b/>
            <sz val="9"/>
            <rFont val="Tahoma"/>
            <family val="0"/>
          </rPr>
          <t>Valentina:nuo 2022m,nuo skl.9 +2,88</t>
        </r>
        <r>
          <rPr>
            <sz val="9"/>
            <rFont val="Tahoma"/>
            <family val="0"/>
          </rPr>
          <t xml:space="preserve">
</t>
        </r>
      </text>
    </comment>
    <comment ref="G12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nuo skl.9 +1,85
</t>
        </r>
      </text>
    </comment>
    <comment ref="G317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Vitalij-868688944
</t>
        </r>
      </text>
    </comment>
    <comment ref="G194" authorId="2">
      <text>
        <r>
          <rPr>
            <b/>
            <sz val="9"/>
            <rFont val="Tahoma"/>
            <family val="0"/>
          </rPr>
          <t>Valentina:</t>
        </r>
        <r>
          <rPr>
            <sz val="9"/>
            <rFont val="Tahoma"/>
            <family val="0"/>
          </rPr>
          <t xml:space="preserve">
tel nr. Nauja savininka</t>
        </r>
      </text>
    </comment>
  </commentList>
</comments>
</file>

<file path=xl/sharedStrings.xml><?xml version="1.0" encoding="utf-8"?>
<sst xmlns="http://schemas.openxmlformats.org/spreadsheetml/2006/main" count="60" uniqueCount="60">
  <si>
    <t>Skl. Nr.</t>
  </si>
  <si>
    <t xml:space="preserve">(a) </t>
  </si>
  <si>
    <t>46, 47</t>
  </si>
  <si>
    <t>51;54</t>
  </si>
  <si>
    <t>52;53</t>
  </si>
  <si>
    <t>70;69</t>
  </si>
  <si>
    <t>83;84</t>
  </si>
  <si>
    <t>103, 104</t>
  </si>
  <si>
    <t>135;136</t>
  </si>
  <si>
    <t>169, 177</t>
  </si>
  <si>
    <t>178, 179</t>
  </si>
  <si>
    <t>180, 181</t>
  </si>
  <si>
    <t>224;227</t>
  </si>
  <si>
    <t>245-243</t>
  </si>
  <si>
    <t>252;248</t>
  </si>
  <si>
    <t>257;258</t>
  </si>
  <si>
    <t>279;278</t>
  </si>
  <si>
    <t>343;343a</t>
  </si>
  <si>
    <t>356a -357a</t>
  </si>
  <si>
    <t>348a</t>
  </si>
  <si>
    <t>351a</t>
  </si>
  <si>
    <t>352a</t>
  </si>
  <si>
    <t>353a</t>
  </si>
  <si>
    <t>358a</t>
  </si>
  <si>
    <t>359a</t>
  </si>
  <si>
    <t>360a</t>
  </si>
  <si>
    <t>361a</t>
  </si>
  <si>
    <t>Eil. Nr.</t>
  </si>
  <si>
    <t>194, 208</t>
  </si>
  <si>
    <t>221, 229</t>
  </si>
  <si>
    <t>85, 90</t>
  </si>
  <si>
    <t>173, 174a</t>
  </si>
  <si>
    <t>267;264</t>
  </si>
  <si>
    <t>266;261</t>
  </si>
  <si>
    <t>302/303</t>
  </si>
  <si>
    <t>170;171;172</t>
  </si>
  <si>
    <t>65;66</t>
  </si>
  <si>
    <r>
      <t>5</t>
    </r>
    <r>
      <rPr>
        <sz val="11"/>
        <color indexed="8"/>
        <rFont val="Calibri"/>
        <family val="2"/>
      </rPr>
      <t>,6,7,64;8;9</t>
    </r>
  </si>
  <si>
    <t>354a;355a</t>
  </si>
  <si>
    <t>146;147</t>
  </si>
  <si>
    <t>276,277,281,277a,285;280</t>
  </si>
  <si>
    <t>182;183</t>
  </si>
  <si>
    <t>euru</t>
  </si>
  <si>
    <t xml:space="preserve"> 260; 112</t>
  </si>
  <si>
    <t>153;168</t>
  </si>
  <si>
    <t>311;328</t>
  </si>
  <si>
    <t>161; 1/2skl162</t>
  </si>
  <si>
    <t>163; 1/2skl.162</t>
  </si>
  <si>
    <t>270; 273</t>
  </si>
  <si>
    <t>1;2</t>
  </si>
  <si>
    <t xml:space="preserve">Tikslinis mokestis </t>
  </si>
  <si>
    <t>Skl. Plotas(a)</t>
  </si>
  <si>
    <t>10; 1/2  9</t>
  </si>
  <si>
    <t>SKOLA(18m.-21m.)</t>
  </si>
  <si>
    <t>15 eur už1 ara</t>
  </si>
  <si>
    <t>20 eur</t>
  </si>
  <si>
    <t>Infrastrukt.fondas</t>
  </si>
  <si>
    <t>apmoka 2021m.</t>
  </si>
  <si>
    <t xml:space="preserve">Sodininkų bendrijos "VOKE" mokesčiai 2022 m. </t>
  </si>
  <si>
    <t xml:space="preserve">      (mokestis paskaičiuotas pagal bendrijos nariams patvirtitus įkainius)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</si>
</sst>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7]yyyy\ &quot;m.&quot;\ mmmm\ d\ &quot;d.&quot;"/>
    <numFmt numFmtId="181" formatCode="yyyy\-mm\-dd;@"/>
    <numFmt numFmtId="182" formatCode="0.0000000E+00"/>
    <numFmt numFmtId="183" formatCode="#,##0.0"/>
    <numFmt numFmtId="184" formatCode="0.0"/>
    <numFmt numFmtId="185" formatCode="0.000"/>
    <numFmt numFmtId="186" formatCode="0.0000"/>
    <numFmt numFmtId="187" formatCode="0.00000"/>
    <numFmt numFmtId="188" formatCode="_-* #,##0.0\ _L_t_-;\-* #,##0.0\ _L_t_-;_-* &quot;-&quot;??\ _L_t_-;_-@_-"/>
    <numFmt numFmtId="189" formatCode="_-* #,##0.0\ _L_t_-;\-* #,##0.0\ _L_t_-;_-* &quot;-&quot;?\ _L_t_-;_-@_-"/>
    <numFmt numFmtId="190" formatCode="0.000000"/>
    <numFmt numFmtId="191" formatCode="0.0000000"/>
    <numFmt numFmtId="192" formatCode="_-* #,##0.0\ _€_-;\-* #,##0.0\ _€_-;_-* &quot;-&quot;?\ _€_-;_-@_-"/>
  </numFmts>
  <fonts count="42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sz val="9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10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24" borderId="13" xfId="0" applyFill="1" applyBorder="1" applyAlignment="1">
      <alignment/>
    </xf>
    <xf numFmtId="2" fontId="0" fillId="24" borderId="13" xfId="0" applyNumberForma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85" fontId="0" fillId="0" borderId="13" xfId="0" applyNumberForma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24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24" borderId="14" xfId="0" applyFont="1" applyFill="1" applyBorder="1" applyAlignment="1">
      <alignment horizontal="center"/>
    </xf>
    <xf numFmtId="0" fontId="10" fillId="24" borderId="14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2" fontId="0" fillId="17" borderId="1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1" fillId="24" borderId="14" xfId="0" applyFont="1" applyFill="1" applyBorder="1" applyAlignment="1">
      <alignment/>
    </xf>
    <xf numFmtId="184" fontId="0" fillId="0" borderId="0" xfId="0" applyNumberFormat="1" applyAlignment="1">
      <alignment/>
    </xf>
    <xf numFmtId="2" fontId="12" fillId="0" borderId="13" xfId="0" applyNumberFormat="1" applyFont="1" applyBorder="1" applyAlignment="1">
      <alignment horizontal="center"/>
    </xf>
    <xf numFmtId="184" fontId="1" fillId="0" borderId="13" xfId="0" applyNumberFormat="1" applyFont="1" applyBorder="1" applyAlignment="1">
      <alignment horizontal="center"/>
    </xf>
    <xf numFmtId="0" fontId="9" fillId="24" borderId="14" xfId="0" applyFont="1" applyFill="1" applyBorder="1" applyAlignment="1">
      <alignment/>
    </xf>
    <xf numFmtId="2" fontId="1" fillId="24" borderId="13" xfId="0" applyNumberFormat="1" applyFont="1" applyFill="1" applyBorder="1" applyAlignment="1">
      <alignment horizontal="center"/>
    </xf>
    <xf numFmtId="0" fontId="0" fillId="24" borderId="16" xfId="0" applyFill="1" applyBorder="1" applyAlignment="1">
      <alignment/>
    </xf>
    <xf numFmtId="2" fontId="0" fillId="24" borderId="17" xfId="0" applyNumberFormat="1" applyFill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3" xfId="0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9" fillId="24" borderId="14" xfId="0" applyFont="1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2" fontId="5" fillId="20" borderId="21" xfId="0" applyNumberFormat="1" applyFont="1" applyFill="1" applyBorder="1" applyAlignment="1">
      <alignment/>
    </xf>
    <xf numFmtId="0" fontId="1" fillId="24" borderId="14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3" fontId="0" fillId="24" borderId="14" xfId="0" applyNumberForma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2" fontId="30" fillId="0" borderId="13" xfId="0" applyNumberFormat="1" applyFont="1" applyBorder="1" applyAlignment="1">
      <alignment horizontal="center"/>
    </xf>
    <xf numFmtId="0" fontId="0" fillId="20" borderId="22" xfId="0" applyFill="1" applyBorder="1" applyAlignment="1">
      <alignment/>
    </xf>
    <xf numFmtId="0" fontId="0" fillId="20" borderId="17" xfId="0" applyFill="1" applyBorder="1" applyAlignment="1">
      <alignment/>
    </xf>
    <xf numFmtId="184" fontId="31" fillId="0" borderId="0" xfId="0" applyNumberFormat="1" applyFont="1" applyAlignment="1">
      <alignment/>
    </xf>
    <xf numFmtId="0" fontId="38" fillId="24" borderId="14" xfId="0" applyFont="1" applyFill="1" applyBorder="1" applyAlignment="1">
      <alignment horizontal="left"/>
    </xf>
    <xf numFmtId="0" fontId="31" fillId="24" borderId="23" xfId="0" applyFont="1" applyFill="1" applyBorder="1" applyAlignment="1">
      <alignment/>
    </xf>
    <xf numFmtId="0" fontId="31" fillId="24" borderId="14" xfId="0" applyFont="1" applyFill="1" applyBorder="1" applyAlignment="1">
      <alignment horizontal="center"/>
    </xf>
    <xf numFmtId="0" fontId="0" fillId="17" borderId="22" xfId="0" applyFill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Fill="1" applyBorder="1" applyAlignment="1">
      <alignment/>
    </xf>
    <xf numFmtId="0" fontId="36" fillId="0" borderId="21" xfId="0" applyFont="1" applyBorder="1" applyAlignment="1">
      <alignment horizontal="center"/>
    </xf>
    <xf numFmtId="0" fontId="29" fillId="22" borderId="21" xfId="0" applyFont="1" applyFill="1" applyBorder="1" applyAlignment="1">
      <alignment horizontal="center" wrapText="1"/>
    </xf>
    <xf numFmtId="184" fontId="0" fillId="0" borderId="13" xfId="0" applyNumberFormat="1" applyBorder="1" applyAlignment="1">
      <alignment horizontal="center"/>
    </xf>
    <xf numFmtId="0" fontId="0" fillId="3" borderId="22" xfId="0" applyFill="1" applyBorder="1" applyAlignment="1">
      <alignment/>
    </xf>
    <xf numFmtId="184" fontId="0" fillId="3" borderId="22" xfId="0" applyNumberFormat="1" applyFill="1" applyBorder="1" applyAlignment="1">
      <alignment/>
    </xf>
    <xf numFmtId="184" fontId="32" fillId="3" borderId="22" xfId="0" applyNumberFormat="1" applyFont="1" applyFill="1" applyBorder="1" applyAlignment="1">
      <alignment/>
    </xf>
    <xf numFmtId="0" fontId="30" fillId="3" borderId="22" xfId="0" applyFont="1" applyFill="1" applyBorder="1" applyAlignment="1">
      <alignment/>
    </xf>
    <xf numFmtId="184" fontId="29" fillId="3" borderId="22" xfId="0" applyNumberFormat="1" applyFont="1" applyFill="1" applyBorder="1" applyAlignment="1">
      <alignment/>
    </xf>
    <xf numFmtId="184" fontId="36" fillId="3" borderId="22" xfId="0" applyNumberFormat="1" applyFont="1" applyFill="1" applyBorder="1" applyAlignment="1">
      <alignment/>
    </xf>
    <xf numFmtId="0" fontId="29" fillId="3" borderId="22" xfId="0" applyFont="1" applyFill="1" applyBorder="1" applyAlignment="1">
      <alignment/>
    </xf>
    <xf numFmtId="0" fontId="32" fillId="3" borderId="22" xfId="0" applyFont="1" applyFill="1" applyBorder="1" applyAlignment="1">
      <alignment horizontal="center"/>
    </xf>
    <xf numFmtId="2" fontId="0" fillId="8" borderId="13" xfId="0" applyNumberFormat="1" applyFill="1" applyBorder="1" applyAlignment="1">
      <alignment horizontal="center"/>
    </xf>
    <xf numFmtId="16" fontId="0" fillId="0" borderId="0" xfId="0" applyNumberFormat="1" applyAlignment="1">
      <alignment/>
    </xf>
    <xf numFmtId="184" fontId="2" fillId="20" borderId="26" xfId="0" applyNumberFormat="1" applyFont="1" applyFill="1" applyBorder="1" applyAlignment="1">
      <alignment/>
    </xf>
    <xf numFmtId="2" fontId="12" fillId="3" borderId="27" xfId="0" applyNumberFormat="1" applyFont="1" applyFill="1" applyBorder="1" applyAlignment="1">
      <alignment horizontal="right"/>
    </xf>
    <xf numFmtId="184" fontId="29" fillId="3" borderId="22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0" fillId="24" borderId="29" xfId="0" applyFill="1" applyBorder="1" applyAlignment="1">
      <alignment horizontal="center" wrapText="1"/>
    </xf>
    <xf numFmtId="0" fontId="29" fillId="24" borderId="22" xfId="0" applyFont="1" applyFill="1" applyBorder="1" applyAlignment="1">
      <alignment horizontal="center"/>
    </xf>
    <xf numFmtId="184" fontId="29" fillId="3" borderId="30" xfId="0" applyNumberFormat="1" applyFont="1" applyFill="1" applyBorder="1" applyAlignment="1">
      <alignment/>
    </xf>
    <xf numFmtId="2" fontId="0" fillId="24" borderId="31" xfId="0" applyNumberFormat="1" applyFill="1" applyBorder="1" applyAlignment="1">
      <alignment horizontal="center"/>
    </xf>
    <xf numFmtId="0" fontId="0" fillId="20" borderId="30" xfId="0" applyFill="1" applyBorder="1" applyAlignment="1">
      <alignment/>
    </xf>
    <xf numFmtId="0" fontId="32" fillId="24" borderId="32" xfId="0" applyFont="1" applyFill="1" applyBorder="1" applyAlignment="1">
      <alignment horizontal="center"/>
    </xf>
    <xf numFmtId="2" fontId="2" fillId="22" borderId="33" xfId="0" applyNumberFormat="1" applyFont="1" applyFill="1" applyBorder="1" applyAlignment="1">
      <alignment/>
    </xf>
    <xf numFmtId="0" fontId="5" fillId="7" borderId="32" xfId="0" applyFont="1" applyFill="1" applyBorder="1" applyAlignment="1">
      <alignment/>
    </xf>
    <xf numFmtId="0" fontId="5" fillId="7" borderId="34" xfId="0" applyFont="1" applyFill="1" applyBorder="1" applyAlignment="1">
      <alignment/>
    </xf>
    <xf numFmtId="0" fontId="0" fillId="7" borderId="35" xfId="0" applyFill="1" applyBorder="1" applyAlignment="1">
      <alignment/>
    </xf>
    <xf numFmtId="184" fontId="2" fillId="7" borderId="26" xfId="0" applyNumberFormat="1" applyFont="1" applyFill="1" applyBorder="1" applyAlignment="1">
      <alignment/>
    </xf>
    <xf numFmtId="184" fontId="29" fillId="17" borderId="22" xfId="0" applyNumberFormat="1" applyFont="1" applyFill="1" applyBorder="1" applyAlignment="1">
      <alignment/>
    </xf>
    <xf numFmtId="184" fontId="29" fillId="7" borderId="36" xfId="0" applyNumberFormat="1" applyFont="1" applyFill="1" applyBorder="1" applyAlignment="1">
      <alignment/>
    </xf>
    <xf numFmtId="184" fontId="32" fillId="7" borderId="36" xfId="0" applyNumberFormat="1" applyFont="1" applyFill="1" applyBorder="1" applyAlignment="1">
      <alignment/>
    </xf>
    <xf numFmtId="184" fontId="29" fillId="17" borderId="36" xfId="0" applyNumberFormat="1" applyFont="1" applyFill="1" applyBorder="1" applyAlignment="1">
      <alignment/>
    </xf>
    <xf numFmtId="184" fontId="29" fillId="7" borderId="37" xfId="0" applyNumberFormat="1" applyFont="1" applyFill="1" applyBorder="1" applyAlignment="1">
      <alignment/>
    </xf>
    <xf numFmtId="2" fontId="0" fillId="25" borderId="17" xfId="0" applyNumberFormat="1" applyFill="1" applyBorder="1" applyAlignment="1">
      <alignment horizontal="center"/>
    </xf>
    <xf numFmtId="184" fontId="0" fillId="25" borderId="0" xfId="0" applyNumberFormat="1" applyFill="1" applyAlignment="1">
      <alignment/>
    </xf>
    <xf numFmtId="184" fontId="29" fillId="25" borderId="36" xfId="0" applyNumberFormat="1" applyFont="1" applyFill="1" applyBorder="1" applyAlignment="1">
      <alignment/>
    </xf>
    <xf numFmtId="2" fontId="0" fillId="24" borderId="0" xfId="0" applyNumberFormat="1" applyFill="1" applyAlignment="1">
      <alignment/>
    </xf>
    <xf numFmtId="0" fontId="39" fillId="0" borderId="0" xfId="0" applyFont="1" applyAlignment="1">
      <alignment/>
    </xf>
    <xf numFmtId="2" fontId="40" fillId="0" borderId="0" xfId="0" applyNumberFormat="1" applyFont="1" applyAlignment="1">
      <alignment/>
    </xf>
    <xf numFmtId="0" fontId="0" fillId="24" borderId="19" xfId="0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3" fontId="7" fillId="24" borderId="14" xfId="0" applyNumberFormat="1" applyFont="1" applyFill="1" applyBorder="1" applyAlignment="1">
      <alignment horizontal="center"/>
    </xf>
    <xf numFmtId="0" fontId="37" fillId="24" borderId="38" xfId="0" applyFont="1" applyFill="1" applyBorder="1" applyAlignment="1">
      <alignment horizontal="center"/>
    </xf>
    <xf numFmtId="0" fontId="31" fillId="24" borderId="1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1"/>
  <sheetViews>
    <sheetView tabSelected="1" workbookViewId="0" topLeftCell="A1">
      <pane xSplit="2" ySplit="7" topLeftCell="C3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347" sqref="G347"/>
    </sheetView>
  </sheetViews>
  <sheetFormatPr defaultColWidth="9.140625" defaultRowHeight="15"/>
  <cols>
    <col min="1" max="1" width="8.7109375" style="0" customWidth="1"/>
    <col min="2" max="2" width="12.57421875" style="0" customWidth="1"/>
    <col min="3" max="3" width="13.8515625" style="0" customWidth="1"/>
    <col min="4" max="4" width="16.7109375" style="0" customWidth="1"/>
    <col min="5" max="5" width="16.57421875" style="0" customWidth="1"/>
    <col min="6" max="6" width="17.140625" style="0" customWidth="1"/>
    <col min="7" max="7" width="19.28125" style="0" customWidth="1"/>
    <col min="8" max="8" width="17.7109375" style="0" customWidth="1"/>
    <col min="9" max="9" width="26.57421875" style="0" customWidth="1"/>
    <col min="10" max="10" width="11.57421875" style="0" customWidth="1"/>
  </cols>
  <sheetData>
    <row r="1" ht="27" customHeight="1">
      <c r="A1" s="98" t="s">
        <v>58</v>
      </c>
    </row>
    <row r="2" ht="13.5" customHeight="1">
      <c r="A2" s="98"/>
    </row>
    <row r="3" spans="1:7" ht="15.75">
      <c r="A3" s="99" t="s">
        <v>59</v>
      </c>
      <c r="B3" s="24"/>
      <c r="C3" s="24"/>
      <c r="D3" s="24"/>
      <c r="E3" s="24"/>
      <c r="F3" s="24"/>
      <c r="G3" s="24"/>
    </row>
    <row r="4" spans="1:7" ht="16.5" thickBot="1">
      <c r="A4" s="24"/>
      <c r="B4" s="24"/>
      <c r="C4" s="24"/>
      <c r="D4" s="24">
        <v>15</v>
      </c>
      <c r="E4" s="77" t="s">
        <v>55</v>
      </c>
      <c r="F4" s="24"/>
      <c r="G4" s="24"/>
    </row>
    <row r="5" spans="1:7" ht="38.25" customHeight="1" thickBot="1">
      <c r="A5" s="56"/>
      <c r="B5" s="57"/>
      <c r="C5" s="58"/>
      <c r="D5" s="85" t="s">
        <v>50</v>
      </c>
      <c r="E5" s="60" t="s">
        <v>56</v>
      </c>
      <c r="F5" s="59" t="s">
        <v>53</v>
      </c>
      <c r="G5" s="26"/>
    </row>
    <row r="6" spans="1:7" ht="28.5" customHeight="1">
      <c r="A6" s="21" t="s">
        <v>27</v>
      </c>
      <c r="B6" s="76" t="s">
        <v>0</v>
      </c>
      <c r="C6" s="75" t="s">
        <v>51</v>
      </c>
      <c r="D6" s="86" t="s">
        <v>54</v>
      </c>
      <c r="E6" s="78"/>
      <c r="F6" s="79" t="s">
        <v>42</v>
      </c>
      <c r="G6" s="26"/>
    </row>
    <row r="7" spans="1:7" ht="15.75" thickBot="1">
      <c r="A7" s="34"/>
      <c r="B7" s="1"/>
      <c r="C7" s="2" t="s">
        <v>1</v>
      </c>
      <c r="D7" s="87"/>
      <c r="E7" s="31"/>
      <c r="F7" s="62"/>
      <c r="G7" s="26"/>
    </row>
    <row r="8" spans="1:7" ht="15">
      <c r="A8" s="35">
        <v>1</v>
      </c>
      <c r="B8" s="100" t="s">
        <v>49</v>
      </c>
      <c r="C8" s="3">
        <f>11.31</f>
        <v>11.31</v>
      </c>
      <c r="D8" s="90">
        <f aca="true" t="shared" si="0" ref="D8:D39">+C8*$D$4</f>
        <v>169.65</v>
      </c>
      <c r="E8" s="32">
        <v>20</v>
      </c>
      <c r="F8" s="63"/>
      <c r="G8" s="26"/>
    </row>
    <row r="9" spans="1:7" ht="15">
      <c r="A9" s="35"/>
      <c r="B9" s="100">
        <v>61</v>
      </c>
      <c r="C9" s="3">
        <v>4.34</v>
      </c>
      <c r="D9" s="90">
        <f t="shared" si="0"/>
        <v>65.1</v>
      </c>
      <c r="E9" s="32">
        <v>20</v>
      </c>
      <c r="F9" s="63"/>
      <c r="G9" s="26"/>
    </row>
    <row r="10" spans="1:7" ht="15">
      <c r="A10" s="5">
        <f>+A8+1</f>
        <v>2</v>
      </c>
      <c r="B10" s="8">
        <v>3</v>
      </c>
      <c r="C10" s="4">
        <v>4.3</v>
      </c>
      <c r="D10" s="90">
        <f t="shared" si="0"/>
        <v>64.5</v>
      </c>
      <c r="E10" s="32">
        <v>20</v>
      </c>
      <c r="F10" s="63"/>
      <c r="G10" s="26"/>
    </row>
    <row r="11" spans="1:7" ht="15">
      <c r="A11" s="25">
        <f aca="true" t="shared" si="1" ref="A11:A25">+A10+1</f>
        <v>3</v>
      </c>
      <c r="B11" s="8">
        <v>4</v>
      </c>
      <c r="C11" s="4">
        <v>4.3</v>
      </c>
      <c r="D11" s="90">
        <f t="shared" si="0"/>
        <v>64.5</v>
      </c>
      <c r="E11" s="32">
        <v>20</v>
      </c>
      <c r="F11" s="63"/>
      <c r="G11" s="26"/>
    </row>
    <row r="12" spans="1:7" ht="22.5" customHeight="1">
      <c r="A12" s="25">
        <f t="shared" si="1"/>
        <v>4</v>
      </c>
      <c r="B12" s="47" t="s">
        <v>37</v>
      </c>
      <c r="C12" s="6">
        <f>8.94+4.38+4.27+4.6+1.85</f>
        <v>24.04</v>
      </c>
      <c r="D12" s="90">
        <f t="shared" si="0"/>
        <v>360.59999999999997</v>
      </c>
      <c r="E12" s="32">
        <v>20</v>
      </c>
      <c r="F12" s="63"/>
      <c r="G12" s="97">
        <f>4.73-2.88</f>
        <v>1.8500000000000005</v>
      </c>
    </row>
    <row r="13" spans="1:7" ht="15">
      <c r="A13" s="25">
        <f t="shared" si="1"/>
        <v>5</v>
      </c>
      <c r="B13" s="8" t="s">
        <v>52</v>
      </c>
      <c r="C13" s="12">
        <f>4.73+2.88</f>
        <v>7.61</v>
      </c>
      <c r="D13" s="90">
        <f t="shared" si="0"/>
        <v>114.15</v>
      </c>
      <c r="E13" s="32">
        <v>20</v>
      </c>
      <c r="F13" s="63"/>
      <c r="G13" s="97">
        <f>4.73+2.88</f>
        <v>7.61</v>
      </c>
    </row>
    <row r="14" spans="1:7" ht="15">
      <c r="A14" s="25">
        <f t="shared" si="1"/>
        <v>6</v>
      </c>
      <c r="B14" s="8">
        <v>11</v>
      </c>
      <c r="C14" s="4">
        <v>4.28</v>
      </c>
      <c r="D14" s="90">
        <f t="shared" si="0"/>
        <v>64.2</v>
      </c>
      <c r="E14" s="32">
        <v>20</v>
      </c>
      <c r="F14" s="63"/>
      <c r="G14" s="26"/>
    </row>
    <row r="15" spans="1:7" ht="15">
      <c r="A15" s="25">
        <f t="shared" si="1"/>
        <v>7</v>
      </c>
      <c r="B15" s="8">
        <v>12</v>
      </c>
      <c r="C15" s="11">
        <v>4.55</v>
      </c>
      <c r="D15" s="90">
        <f t="shared" si="0"/>
        <v>68.25</v>
      </c>
      <c r="E15" s="32">
        <v>20</v>
      </c>
      <c r="F15" s="63"/>
      <c r="G15" s="26"/>
    </row>
    <row r="16" spans="1:7" ht="15">
      <c r="A16" s="25">
        <f t="shared" si="1"/>
        <v>8</v>
      </c>
      <c r="B16" s="8">
        <v>13</v>
      </c>
      <c r="C16" s="4">
        <v>4.85</v>
      </c>
      <c r="D16" s="90">
        <f t="shared" si="0"/>
        <v>72.75</v>
      </c>
      <c r="E16" s="32">
        <v>20</v>
      </c>
      <c r="F16" s="63"/>
      <c r="G16" s="26"/>
    </row>
    <row r="17" spans="1:7" ht="15">
      <c r="A17" s="25">
        <f t="shared" si="1"/>
        <v>9</v>
      </c>
      <c r="B17" s="8">
        <v>14</v>
      </c>
      <c r="C17" s="6">
        <v>5.14</v>
      </c>
      <c r="D17" s="90">
        <f t="shared" si="0"/>
        <v>77.1</v>
      </c>
      <c r="E17" s="32">
        <v>20</v>
      </c>
      <c r="F17" s="63">
        <v>122.8</v>
      </c>
      <c r="G17" s="26"/>
    </row>
    <row r="18" spans="1:7" ht="15">
      <c r="A18" s="25">
        <f t="shared" si="1"/>
        <v>10</v>
      </c>
      <c r="B18" s="8">
        <v>15</v>
      </c>
      <c r="C18" s="4">
        <v>4</v>
      </c>
      <c r="D18" s="90">
        <f t="shared" si="0"/>
        <v>60</v>
      </c>
      <c r="E18" s="32">
        <v>20</v>
      </c>
      <c r="F18" s="63"/>
      <c r="G18" s="26"/>
    </row>
    <row r="19" spans="1:7" ht="15">
      <c r="A19" s="25">
        <f t="shared" si="1"/>
        <v>11</v>
      </c>
      <c r="B19" s="8">
        <v>16</v>
      </c>
      <c r="C19" s="4">
        <v>5.12</v>
      </c>
      <c r="D19" s="90">
        <f t="shared" si="0"/>
        <v>76.8</v>
      </c>
      <c r="E19" s="32">
        <v>20</v>
      </c>
      <c r="F19" s="63"/>
      <c r="G19" s="26"/>
    </row>
    <row r="20" spans="1:7" ht="15">
      <c r="A20" s="25">
        <f t="shared" si="1"/>
        <v>12</v>
      </c>
      <c r="B20" s="54">
        <v>17</v>
      </c>
      <c r="C20" s="4">
        <v>4.22</v>
      </c>
      <c r="D20" s="90">
        <f t="shared" si="0"/>
        <v>63.3</v>
      </c>
      <c r="E20" s="32">
        <v>20</v>
      </c>
      <c r="F20" s="63"/>
      <c r="G20" s="26"/>
    </row>
    <row r="21" spans="1:7" ht="15">
      <c r="A21" s="25">
        <f t="shared" si="1"/>
        <v>13</v>
      </c>
      <c r="B21" s="8">
        <v>18</v>
      </c>
      <c r="C21" s="4">
        <v>4.37</v>
      </c>
      <c r="D21" s="90">
        <f t="shared" si="0"/>
        <v>65.55</v>
      </c>
      <c r="E21" s="32">
        <v>20</v>
      </c>
      <c r="F21" s="63"/>
      <c r="G21" s="26"/>
    </row>
    <row r="22" spans="1:7" ht="15">
      <c r="A22" s="25">
        <f t="shared" si="1"/>
        <v>14</v>
      </c>
      <c r="B22" s="8">
        <v>19</v>
      </c>
      <c r="C22" s="4">
        <v>4.42</v>
      </c>
      <c r="D22" s="90">
        <f t="shared" si="0"/>
        <v>66.3</v>
      </c>
      <c r="E22" s="32">
        <v>20</v>
      </c>
      <c r="F22" s="63"/>
      <c r="G22" s="26"/>
    </row>
    <row r="23" spans="1:7" ht="15">
      <c r="A23" s="25">
        <f t="shared" si="1"/>
        <v>15</v>
      </c>
      <c r="B23" s="8">
        <v>20</v>
      </c>
      <c r="C23" s="4">
        <v>4.76</v>
      </c>
      <c r="D23" s="90">
        <f t="shared" si="0"/>
        <v>71.39999999999999</v>
      </c>
      <c r="E23" s="32">
        <v>20</v>
      </c>
      <c r="F23" s="63"/>
      <c r="G23" s="26"/>
    </row>
    <row r="24" spans="1:7" ht="12.75" customHeight="1">
      <c r="A24" s="25">
        <f t="shared" si="1"/>
        <v>16</v>
      </c>
      <c r="B24" s="8">
        <v>21</v>
      </c>
      <c r="C24" s="4">
        <v>4.05</v>
      </c>
      <c r="D24" s="90">
        <f t="shared" si="0"/>
        <v>60.75</v>
      </c>
      <c r="E24" s="32">
        <v>20</v>
      </c>
      <c r="F24" s="63"/>
      <c r="G24" s="26"/>
    </row>
    <row r="25" spans="1:7" ht="14.25" customHeight="1">
      <c r="A25" s="25">
        <f t="shared" si="1"/>
        <v>17</v>
      </c>
      <c r="B25" s="8">
        <v>22</v>
      </c>
      <c r="C25" s="4">
        <v>4</v>
      </c>
      <c r="D25" s="96">
        <f>+C25*$D$4-40</f>
        <v>20</v>
      </c>
      <c r="E25" s="94">
        <f>20-10</f>
        <v>10</v>
      </c>
      <c r="F25" s="63"/>
      <c r="G25" s="95" t="s">
        <v>57</v>
      </c>
    </row>
    <row r="26" spans="1:7" ht="15.75" customHeight="1">
      <c r="A26" s="25">
        <f>+A24+1</f>
        <v>17</v>
      </c>
      <c r="B26" s="8">
        <v>23</v>
      </c>
      <c r="C26" s="6">
        <f>4.39</f>
        <v>4.39</v>
      </c>
      <c r="D26" s="90">
        <f t="shared" si="0"/>
        <v>65.85</v>
      </c>
      <c r="E26" s="32">
        <v>20</v>
      </c>
      <c r="F26" s="63"/>
      <c r="G26" s="26"/>
    </row>
    <row r="27" spans="1:7" ht="15.75" customHeight="1">
      <c r="A27" s="5">
        <f aca="true" t="shared" si="2" ref="A27:A58">+A26+1</f>
        <v>18</v>
      </c>
      <c r="B27" s="8">
        <v>24</v>
      </c>
      <c r="C27" s="11">
        <v>3.96</v>
      </c>
      <c r="D27" s="90">
        <f t="shared" si="0"/>
        <v>59.4</v>
      </c>
      <c r="E27" s="32">
        <v>20</v>
      </c>
      <c r="F27" s="63"/>
      <c r="G27" s="26"/>
    </row>
    <row r="28" spans="1:7" ht="16.5" customHeight="1">
      <c r="A28" s="5">
        <f t="shared" si="2"/>
        <v>19</v>
      </c>
      <c r="B28" s="8">
        <v>25</v>
      </c>
      <c r="C28" s="4">
        <v>4</v>
      </c>
      <c r="D28" s="90">
        <f t="shared" si="0"/>
        <v>60</v>
      </c>
      <c r="E28" s="32">
        <v>20</v>
      </c>
      <c r="F28" s="63"/>
      <c r="G28" s="26"/>
    </row>
    <row r="29" spans="1:7" ht="15">
      <c r="A29" s="5">
        <f t="shared" si="2"/>
        <v>20</v>
      </c>
      <c r="B29" s="8">
        <v>26</v>
      </c>
      <c r="C29" s="4">
        <v>4.68</v>
      </c>
      <c r="D29" s="90">
        <f t="shared" si="0"/>
        <v>70.19999999999999</v>
      </c>
      <c r="E29" s="32">
        <v>20</v>
      </c>
      <c r="F29" s="63"/>
      <c r="G29" s="26"/>
    </row>
    <row r="30" spans="1:7" ht="15">
      <c r="A30" s="5">
        <f t="shared" si="2"/>
        <v>21</v>
      </c>
      <c r="B30" s="8">
        <v>27</v>
      </c>
      <c r="C30" s="28">
        <v>4</v>
      </c>
      <c r="D30" s="90">
        <f t="shared" si="0"/>
        <v>60</v>
      </c>
      <c r="E30" s="32">
        <v>20</v>
      </c>
      <c r="F30" s="63"/>
      <c r="G30" s="26"/>
    </row>
    <row r="31" spans="1:7" ht="15">
      <c r="A31" s="5">
        <f t="shared" si="2"/>
        <v>22</v>
      </c>
      <c r="B31" s="45">
        <v>28</v>
      </c>
      <c r="C31" s="4">
        <v>4</v>
      </c>
      <c r="D31" s="90">
        <f t="shared" si="0"/>
        <v>60</v>
      </c>
      <c r="E31" s="32">
        <v>20</v>
      </c>
      <c r="F31" s="63"/>
      <c r="G31" s="26"/>
    </row>
    <row r="32" spans="1:7" ht="15">
      <c r="A32" s="5">
        <f t="shared" si="2"/>
        <v>23</v>
      </c>
      <c r="B32" s="8">
        <v>29</v>
      </c>
      <c r="C32" s="4">
        <v>4.32</v>
      </c>
      <c r="D32" s="90">
        <f t="shared" si="0"/>
        <v>64.80000000000001</v>
      </c>
      <c r="E32" s="32">
        <v>20</v>
      </c>
      <c r="F32" s="73">
        <f>61+53.2</f>
        <v>114.2</v>
      </c>
      <c r="G32" s="26"/>
    </row>
    <row r="33" spans="1:7" ht="15">
      <c r="A33" s="5">
        <f t="shared" si="2"/>
        <v>24</v>
      </c>
      <c r="B33" s="8">
        <v>30</v>
      </c>
      <c r="C33" s="6">
        <v>4.01</v>
      </c>
      <c r="D33" s="90">
        <f t="shared" si="0"/>
        <v>60.15</v>
      </c>
      <c r="E33" s="32">
        <v>20</v>
      </c>
      <c r="F33" s="63"/>
      <c r="G33" s="26"/>
    </row>
    <row r="34" spans="1:7" ht="15">
      <c r="A34" s="5">
        <f t="shared" si="2"/>
        <v>25</v>
      </c>
      <c r="B34" s="8">
        <v>31</v>
      </c>
      <c r="C34" s="4">
        <v>4.12</v>
      </c>
      <c r="D34" s="90">
        <f t="shared" si="0"/>
        <v>61.800000000000004</v>
      </c>
      <c r="E34" s="32">
        <v>20</v>
      </c>
      <c r="F34" s="63"/>
      <c r="G34" s="26"/>
    </row>
    <row r="35" spans="1:7" ht="15">
      <c r="A35" s="5">
        <f t="shared" si="2"/>
        <v>26</v>
      </c>
      <c r="B35" s="8">
        <v>32</v>
      </c>
      <c r="C35" s="4">
        <v>4.38</v>
      </c>
      <c r="D35" s="90">
        <f t="shared" si="0"/>
        <v>65.7</v>
      </c>
      <c r="E35" s="32">
        <v>20</v>
      </c>
      <c r="F35" s="63"/>
      <c r="G35" s="26"/>
    </row>
    <row r="36" spans="1:9" ht="15">
      <c r="A36" s="5">
        <f t="shared" si="2"/>
        <v>27</v>
      </c>
      <c r="B36" s="8">
        <v>33</v>
      </c>
      <c r="C36" s="4">
        <v>3.93</v>
      </c>
      <c r="D36" s="90">
        <f t="shared" si="0"/>
        <v>58.95</v>
      </c>
      <c r="E36" s="32">
        <v>20</v>
      </c>
      <c r="F36" s="64">
        <f>29.4+49.3+49.3+49.3</f>
        <v>177.29999999999998</v>
      </c>
      <c r="G36" s="26"/>
      <c r="I36" s="26"/>
    </row>
    <row r="37" spans="1:7" ht="15">
      <c r="A37" s="5">
        <f t="shared" si="2"/>
        <v>28</v>
      </c>
      <c r="B37" s="8">
        <v>34</v>
      </c>
      <c r="C37" s="4">
        <v>4.2</v>
      </c>
      <c r="D37" s="90">
        <f t="shared" si="0"/>
        <v>63</v>
      </c>
      <c r="E37" s="32">
        <v>20</v>
      </c>
      <c r="F37" s="63"/>
      <c r="G37" s="26"/>
    </row>
    <row r="38" spans="1:9" ht="15">
      <c r="A38" s="5">
        <f t="shared" si="2"/>
        <v>29</v>
      </c>
      <c r="B38" s="8">
        <v>35</v>
      </c>
      <c r="C38" s="37">
        <v>4.35</v>
      </c>
      <c r="D38" s="90">
        <f t="shared" si="0"/>
        <v>65.25</v>
      </c>
      <c r="E38" s="32">
        <v>20</v>
      </c>
      <c r="F38" s="64">
        <f>69.3+33.5+33.5+23.5</f>
        <v>159.8</v>
      </c>
      <c r="G38" s="26"/>
      <c r="I38" s="26"/>
    </row>
    <row r="39" spans="1:7" ht="15">
      <c r="A39" s="5">
        <f t="shared" si="2"/>
        <v>30</v>
      </c>
      <c r="B39" s="8">
        <v>36</v>
      </c>
      <c r="C39" s="4">
        <v>3.98</v>
      </c>
      <c r="D39" s="90">
        <f t="shared" si="0"/>
        <v>59.7</v>
      </c>
      <c r="E39" s="32">
        <v>20</v>
      </c>
      <c r="F39" s="63"/>
      <c r="G39" s="26"/>
    </row>
    <row r="40" spans="1:7" ht="15">
      <c r="A40" s="5">
        <f t="shared" si="2"/>
        <v>31</v>
      </c>
      <c r="B40" s="8">
        <v>37</v>
      </c>
      <c r="C40" s="4">
        <v>4.05</v>
      </c>
      <c r="D40" s="90">
        <f aca="true" t="shared" si="3" ref="D40:D71">+C40*$D$4</f>
        <v>60.75</v>
      </c>
      <c r="E40" s="32">
        <v>20</v>
      </c>
      <c r="F40" s="63"/>
      <c r="G40" s="26"/>
    </row>
    <row r="41" spans="1:7" ht="15">
      <c r="A41" s="5">
        <f t="shared" si="2"/>
        <v>32</v>
      </c>
      <c r="B41" s="8">
        <v>38</v>
      </c>
      <c r="C41" s="4">
        <v>4.28</v>
      </c>
      <c r="D41" s="90">
        <f t="shared" si="3"/>
        <v>64.2</v>
      </c>
      <c r="E41" s="32">
        <v>20</v>
      </c>
      <c r="F41" s="63"/>
      <c r="G41" s="26"/>
    </row>
    <row r="42" spans="1:7" ht="15">
      <c r="A42" s="5">
        <f t="shared" si="2"/>
        <v>33</v>
      </c>
      <c r="B42" s="8">
        <v>39</v>
      </c>
      <c r="C42" s="4">
        <v>4</v>
      </c>
      <c r="D42" s="90">
        <f t="shared" si="3"/>
        <v>60</v>
      </c>
      <c r="E42" s="32">
        <v>20</v>
      </c>
      <c r="F42" s="63"/>
      <c r="G42" s="26"/>
    </row>
    <row r="43" spans="1:7" ht="15">
      <c r="A43" s="5">
        <f t="shared" si="2"/>
        <v>34</v>
      </c>
      <c r="B43" s="8">
        <v>40</v>
      </c>
      <c r="C43" s="4">
        <v>4.03</v>
      </c>
      <c r="D43" s="90">
        <f t="shared" si="3"/>
        <v>60.45</v>
      </c>
      <c r="E43" s="32">
        <v>20</v>
      </c>
      <c r="F43" s="63"/>
      <c r="G43" s="26"/>
    </row>
    <row r="44" spans="1:7" ht="15">
      <c r="A44" s="5">
        <f t="shared" si="2"/>
        <v>35</v>
      </c>
      <c r="B44" s="8">
        <v>41</v>
      </c>
      <c r="C44" s="12">
        <v>4.15</v>
      </c>
      <c r="D44" s="90">
        <f t="shared" si="3"/>
        <v>62.25000000000001</v>
      </c>
      <c r="E44" s="32">
        <v>20</v>
      </c>
      <c r="F44" s="63"/>
      <c r="G44" s="26"/>
    </row>
    <row r="45" spans="1:7" ht="15">
      <c r="A45" s="5">
        <f t="shared" si="2"/>
        <v>36</v>
      </c>
      <c r="B45" s="8">
        <v>42</v>
      </c>
      <c r="C45" s="4">
        <v>4.22</v>
      </c>
      <c r="D45" s="90">
        <f t="shared" si="3"/>
        <v>63.3</v>
      </c>
      <c r="E45" s="32">
        <v>20</v>
      </c>
      <c r="F45" s="63"/>
      <c r="G45" s="26"/>
    </row>
    <row r="46" spans="1:7" ht="15">
      <c r="A46" s="5">
        <f t="shared" si="2"/>
        <v>37</v>
      </c>
      <c r="B46" s="8">
        <v>43</v>
      </c>
      <c r="C46" s="4">
        <v>3.96</v>
      </c>
      <c r="D46" s="90">
        <f t="shared" si="3"/>
        <v>59.4</v>
      </c>
      <c r="E46" s="32">
        <v>20</v>
      </c>
      <c r="F46" s="63"/>
      <c r="G46" s="26"/>
    </row>
    <row r="47" spans="1:7" ht="15">
      <c r="A47" s="5">
        <f t="shared" si="2"/>
        <v>38</v>
      </c>
      <c r="B47" s="8">
        <v>44</v>
      </c>
      <c r="C47" s="4">
        <v>4.14</v>
      </c>
      <c r="D47" s="90">
        <f t="shared" si="3"/>
        <v>62.099999999999994</v>
      </c>
      <c r="E47" s="32">
        <v>20</v>
      </c>
      <c r="F47" s="63"/>
      <c r="G47" s="26"/>
    </row>
    <row r="48" spans="1:7" ht="15">
      <c r="A48" s="5">
        <f t="shared" si="2"/>
        <v>39</v>
      </c>
      <c r="B48" s="8">
        <v>45</v>
      </c>
      <c r="C48" s="6">
        <v>4.24</v>
      </c>
      <c r="D48" s="90">
        <f t="shared" si="3"/>
        <v>63.6</v>
      </c>
      <c r="E48" s="32">
        <v>20</v>
      </c>
      <c r="F48" s="63"/>
      <c r="G48" s="26"/>
    </row>
    <row r="49" spans="1:7" ht="15">
      <c r="A49" s="5">
        <f t="shared" si="2"/>
        <v>40</v>
      </c>
      <c r="B49" s="8" t="s">
        <v>2</v>
      </c>
      <c r="C49" s="4">
        <f>3.91+4.07</f>
        <v>7.98</v>
      </c>
      <c r="D49" s="90">
        <f t="shared" si="3"/>
        <v>119.7</v>
      </c>
      <c r="E49" s="32">
        <v>20</v>
      </c>
      <c r="F49" s="63"/>
      <c r="G49" s="26"/>
    </row>
    <row r="50" spans="1:7" ht="15">
      <c r="A50" s="5">
        <f t="shared" si="2"/>
        <v>41</v>
      </c>
      <c r="B50" s="8">
        <v>48</v>
      </c>
      <c r="C50" s="4">
        <v>4.28</v>
      </c>
      <c r="D50" s="90">
        <f t="shared" si="3"/>
        <v>64.2</v>
      </c>
      <c r="E50" s="32">
        <v>20</v>
      </c>
      <c r="F50" s="63"/>
      <c r="G50" s="26"/>
    </row>
    <row r="51" spans="1:7" ht="15">
      <c r="A51" s="5">
        <f t="shared" si="2"/>
        <v>42</v>
      </c>
      <c r="B51" s="8">
        <v>49</v>
      </c>
      <c r="C51" s="4">
        <f>4.24</f>
        <v>4.24</v>
      </c>
      <c r="D51" s="90">
        <f t="shared" si="3"/>
        <v>63.6</v>
      </c>
      <c r="E51" s="32">
        <v>20</v>
      </c>
      <c r="F51" s="63"/>
      <c r="G51" s="26"/>
    </row>
    <row r="52" spans="1:7" ht="15">
      <c r="A52" s="5">
        <f t="shared" si="2"/>
        <v>43</v>
      </c>
      <c r="B52" s="8">
        <v>50</v>
      </c>
      <c r="C52" s="4">
        <v>4.35</v>
      </c>
      <c r="D52" s="90">
        <f t="shared" si="3"/>
        <v>65.25</v>
      </c>
      <c r="E52" s="32">
        <v>20</v>
      </c>
      <c r="F52" s="63"/>
      <c r="G52" s="26"/>
    </row>
    <row r="53" spans="1:7" ht="15">
      <c r="A53" s="5">
        <f t="shared" si="2"/>
        <v>44</v>
      </c>
      <c r="B53" s="8" t="s">
        <v>3</v>
      </c>
      <c r="C53" s="4">
        <f>4+4.12</f>
        <v>8.120000000000001</v>
      </c>
      <c r="D53" s="90">
        <f t="shared" si="3"/>
        <v>121.80000000000001</v>
      </c>
      <c r="E53" s="32">
        <v>20</v>
      </c>
      <c r="F53" s="63"/>
      <c r="G53" s="26"/>
    </row>
    <row r="54" spans="1:7" ht="15">
      <c r="A54" s="5">
        <f t="shared" si="2"/>
        <v>45</v>
      </c>
      <c r="B54" s="8" t="s">
        <v>4</v>
      </c>
      <c r="C54" s="4">
        <f>4.68+3.9</f>
        <v>8.58</v>
      </c>
      <c r="D54" s="90">
        <f t="shared" si="3"/>
        <v>128.7</v>
      </c>
      <c r="E54" s="32">
        <v>20</v>
      </c>
      <c r="F54" s="65"/>
      <c r="G54" s="26"/>
    </row>
    <row r="55" spans="1:7" ht="15">
      <c r="A55" s="5">
        <f t="shared" si="2"/>
        <v>46</v>
      </c>
      <c r="B55" s="8">
        <v>55</v>
      </c>
      <c r="C55" s="9">
        <v>4.01</v>
      </c>
      <c r="D55" s="90">
        <f t="shared" si="3"/>
        <v>60.15</v>
      </c>
      <c r="E55" s="32">
        <v>20</v>
      </c>
      <c r="F55" s="65"/>
      <c r="G55" s="26"/>
    </row>
    <row r="56" spans="1:7" ht="15">
      <c r="A56" s="5">
        <f t="shared" si="2"/>
        <v>47</v>
      </c>
      <c r="B56" s="8">
        <v>56</v>
      </c>
      <c r="C56" s="4">
        <v>5.6</v>
      </c>
      <c r="D56" s="90">
        <f t="shared" si="3"/>
        <v>84</v>
      </c>
      <c r="E56" s="32">
        <v>20</v>
      </c>
      <c r="F56" s="65"/>
      <c r="G56" s="26"/>
    </row>
    <row r="57" spans="1:7" ht="15">
      <c r="A57" s="5">
        <f t="shared" si="2"/>
        <v>48</v>
      </c>
      <c r="B57" s="8">
        <v>57</v>
      </c>
      <c r="C57" s="12">
        <v>5.24</v>
      </c>
      <c r="D57" s="90">
        <f t="shared" si="3"/>
        <v>78.60000000000001</v>
      </c>
      <c r="E57" s="32">
        <v>20</v>
      </c>
      <c r="F57" s="65"/>
      <c r="G57" s="26"/>
    </row>
    <row r="58" spans="1:7" ht="15">
      <c r="A58" s="5">
        <f t="shared" si="2"/>
        <v>49</v>
      </c>
      <c r="B58" s="8">
        <v>58</v>
      </c>
      <c r="C58" s="18">
        <v>4.08</v>
      </c>
      <c r="D58" s="90">
        <f t="shared" si="3"/>
        <v>61.2</v>
      </c>
      <c r="E58" s="32">
        <v>20</v>
      </c>
      <c r="F58" s="65"/>
      <c r="G58" s="26"/>
    </row>
    <row r="59" spans="1:7" ht="15">
      <c r="A59" s="5">
        <f aca="true" t="shared" si="4" ref="A59:A91">+A58+1</f>
        <v>50</v>
      </c>
      <c r="B59" s="8">
        <v>59</v>
      </c>
      <c r="C59" s="4">
        <v>6.11</v>
      </c>
      <c r="D59" s="90">
        <f t="shared" si="3"/>
        <v>91.65</v>
      </c>
      <c r="E59" s="32">
        <v>20</v>
      </c>
      <c r="F59" s="65"/>
      <c r="G59" s="26"/>
    </row>
    <row r="60" spans="1:7" ht="15">
      <c r="A60" s="5">
        <f t="shared" si="4"/>
        <v>51</v>
      </c>
      <c r="B60" s="8">
        <v>60</v>
      </c>
      <c r="C60" s="4">
        <v>7.05</v>
      </c>
      <c r="D60" s="90">
        <f t="shared" si="3"/>
        <v>105.75</v>
      </c>
      <c r="E60" s="32">
        <v>20</v>
      </c>
      <c r="F60" s="65"/>
      <c r="G60" s="26"/>
    </row>
    <row r="61" spans="1:7" ht="15">
      <c r="A61" s="5">
        <f t="shared" si="4"/>
        <v>52</v>
      </c>
      <c r="B61" s="8">
        <v>62</v>
      </c>
      <c r="C61" s="4">
        <v>4.7</v>
      </c>
      <c r="D61" s="90">
        <f t="shared" si="3"/>
        <v>70.5</v>
      </c>
      <c r="E61" s="32">
        <v>20</v>
      </c>
      <c r="F61" s="65"/>
      <c r="G61" s="26"/>
    </row>
    <row r="62" spans="1:7" ht="15">
      <c r="A62" s="5">
        <f t="shared" si="4"/>
        <v>53</v>
      </c>
      <c r="B62" s="8">
        <v>63</v>
      </c>
      <c r="C62" s="4">
        <v>3.97</v>
      </c>
      <c r="D62" s="90">
        <f t="shared" si="3"/>
        <v>59.550000000000004</v>
      </c>
      <c r="E62" s="32">
        <v>20</v>
      </c>
      <c r="F62" s="65"/>
      <c r="G62" s="26"/>
    </row>
    <row r="63" spans="1:7" ht="15">
      <c r="A63" s="5">
        <f t="shared" si="4"/>
        <v>54</v>
      </c>
      <c r="B63" s="8" t="s">
        <v>36</v>
      </c>
      <c r="C63" s="4">
        <f>4.41+4.28</f>
        <v>8.690000000000001</v>
      </c>
      <c r="D63" s="90">
        <f t="shared" si="3"/>
        <v>130.35000000000002</v>
      </c>
      <c r="E63" s="32">
        <v>20</v>
      </c>
      <c r="F63" s="66"/>
      <c r="G63" s="26"/>
    </row>
    <row r="64" spans="1:7" ht="15">
      <c r="A64" s="5">
        <f t="shared" si="4"/>
        <v>55</v>
      </c>
      <c r="B64" s="8">
        <v>67</v>
      </c>
      <c r="C64" s="4">
        <v>5.75</v>
      </c>
      <c r="D64" s="90">
        <f t="shared" si="3"/>
        <v>86.25</v>
      </c>
      <c r="E64" s="32">
        <v>20</v>
      </c>
      <c r="F64" s="63"/>
      <c r="G64" s="26"/>
    </row>
    <row r="65" spans="1:7" ht="15">
      <c r="A65" s="5">
        <f t="shared" si="4"/>
        <v>56</v>
      </c>
      <c r="B65" s="8">
        <v>68</v>
      </c>
      <c r="C65" s="4">
        <v>4.13</v>
      </c>
      <c r="D65" s="90">
        <f t="shared" si="3"/>
        <v>61.949999999999996</v>
      </c>
      <c r="E65" s="32">
        <v>20</v>
      </c>
      <c r="F65" s="63"/>
      <c r="G65" s="26"/>
    </row>
    <row r="66" spans="1:7" ht="15">
      <c r="A66" s="5">
        <f t="shared" si="4"/>
        <v>57</v>
      </c>
      <c r="B66" s="8" t="s">
        <v>5</v>
      </c>
      <c r="C66" s="4">
        <f>3.8+2.97</f>
        <v>6.77</v>
      </c>
      <c r="D66" s="90">
        <f t="shared" si="3"/>
        <v>101.55</v>
      </c>
      <c r="E66" s="32">
        <v>20</v>
      </c>
      <c r="F66" s="63"/>
      <c r="G66" s="26"/>
    </row>
    <row r="67" spans="1:7" ht="15">
      <c r="A67" s="5">
        <f t="shared" si="4"/>
        <v>58</v>
      </c>
      <c r="B67" s="8">
        <v>71</v>
      </c>
      <c r="C67" s="4">
        <v>3.99</v>
      </c>
      <c r="D67" s="90">
        <f t="shared" si="3"/>
        <v>59.85</v>
      </c>
      <c r="E67" s="32">
        <v>20</v>
      </c>
      <c r="F67" s="63"/>
      <c r="G67" s="26"/>
    </row>
    <row r="68" spans="1:7" ht="15">
      <c r="A68" s="5">
        <f t="shared" si="4"/>
        <v>59</v>
      </c>
      <c r="B68" s="8">
        <v>72</v>
      </c>
      <c r="C68" s="6">
        <v>4.09</v>
      </c>
      <c r="D68" s="90">
        <f t="shared" si="3"/>
        <v>61.349999999999994</v>
      </c>
      <c r="E68" s="32">
        <v>20</v>
      </c>
      <c r="F68" s="63"/>
      <c r="G68" s="26"/>
    </row>
    <row r="69" spans="1:7" ht="15">
      <c r="A69" s="5">
        <f t="shared" si="4"/>
        <v>60</v>
      </c>
      <c r="B69" s="8">
        <v>73</v>
      </c>
      <c r="C69" s="4">
        <v>4.6</v>
      </c>
      <c r="D69" s="90">
        <f t="shared" si="3"/>
        <v>69</v>
      </c>
      <c r="E69" s="32">
        <v>20</v>
      </c>
      <c r="F69" s="63"/>
      <c r="G69" s="26"/>
    </row>
    <row r="70" spans="1:7" ht="15">
      <c r="A70" s="5">
        <f t="shared" si="4"/>
        <v>61</v>
      </c>
      <c r="B70" s="8">
        <v>74</v>
      </c>
      <c r="C70" s="12">
        <v>4.03</v>
      </c>
      <c r="D70" s="90">
        <f t="shared" si="3"/>
        <v>60.45</v>
      </c>
      <c r="E70" s="32">
        <v>20</v>
      </c>
      <c r="F70" s="63"/>
      <c r="G70" s="26"/>
    </row>
    <row r="71" spans="1:7" ht="15">
      <c r="A71" s="5">
        <f t="shared" si="4"/>
        <v>62</v>
      </c>
      <c r="B71" s="8">
        <v>75</v>
      </c>
      <c r="C71" s="4">
        <v>3.95</v>
      </c>
      <c r="D71" s="90">
        <f t="shared" si="3"/>
        <v>59.25</v>
      </c>
      <c r="E71" s="32">
        <v>20</v>
      </c>
      <c r="F71" s="63"/>
      <c r="G71" s="26"/>
    </row>
    <row r="72" spans="1:7" ht="15">
      <c r="A72" s="5">
        <f t="shared" si="4"/>
        <v>63</v>
      </c>
      <c r="B72" s="8">
        <v>76</v>
      </c>
      <c r="C72" s="4">
        <v>3.95</v>
      </c>
      <c r="D72" s="90">
        <f aca="true" t="shared" si="5" ref="D72:D85">+C72*$D$4</f>
        <v>59.25</v>
      </c>
      <c r="E72" s="32">
        <v>20</v>
      </c>
      <c r="F72" s="63"/>
      <c r="G72" s="26"/>
    </row>
    <row r="73" spans="1:7" ht="15">
      <c r="A73" s="5">
        <f t="shared" si="4"/>
        <v>64</v>
      </c>
      <c r="B73" s="8">
        <v>77</v>
      </c>
      <c r="C73" s="12">
        <v>5.88</v>
      </c>
      <c r="D73" s="90">
        <f t="shared" si="5"/>
        <v>88.2</v>
      </c>
      <c r="E73" s="32">
        <v>20</v>
      </c>
      <c r="F73" s="63"/>
      <c r="G73" s="26"/>
    </row>
    <row r="74" spans="1:7" ht="15">
      <c r="A74" s="5">
        <f t="shared" si="4"/>
        <v>65</v>
      </c>
      <c r="B74" s="8">
        <v>78</v>
      </c>
      <c r="C74" s="6">
        <v>4.21</v>
      </c>
      <c r="D74" s="90">
        <f t="shared" si="5"/>
        <v>63.15</v>
      </c>
      <c r="E74" s="32">
        <v>20</v>
      </c>
      <c r="F74" s="63"/>
      <c r="G74" s="26"/>
    </row>
    <row r="75" spans="1:7" ht="15">
      <c r="A75" s="5">
        <f t="shared" si="4"/>
        <v>66</v>
      </c>
      <c r="B75" s="8">
        <v>79</v>
      </c>
      <c r="C75" s="4">
        <v>4.05</v>
      </c>
      <c r="D75" s="90">
        <f t="shared" si="5"/>
        <v>60.75</v>
      </c>
      <c r="E75" s="32">
        <v>20</v>
      </c>
      <c r="F75" s="63"/>
      <c r="G75" s="26"/>
    </row>
    <row r="76" spans="1:7" ht="15">
      <c r="A76" s="5">
        <f t="shared" si="4"/>
        <v>67</v>
      </c>
      <c r="B76" s="8">
        <v>80</v>
      </c>
      <c r="C76" s="4">
        <v>4.13</v>
      </c>
      <c r="D76" s="90">
        <f t="shared" si="5"/>
        <v>61.949999999999996</v>
      </c>
      <c r="E76" s="32">
        <v>20</v>
      </c>
      <c r="F76" s="63"/>
      <c r="G76" s="26"/>
    </row>
    <row r="77" spans="1:7" ht="15">
      <c r="A77" s="5">
        <f t="shared" si="4"/>
        <v>68</v>
      </c>
      <c r="B77" s="8">
        <v>81</v>
      </c>
      <c r="C77" s="4">
        <v>4.21</v>
      </c>
      <c r="D77" s="90">
        <f t="shared" si="5"/>
        <v>63.15</v>
      </c>
      <c r="E77" s="32">
        <v>20</v>
      </c>
      <c r="F77" s="63"/>
      <c r="G77" s="26"/>
    </row>
    <row r="78" spans="1:7" ht="15">
      <c r="A78" s="5">
        <f t="shared" si="4"/>
        <v>69</v>
      </c>
      <c r="B78" s="8" t="s">
        <v>6</v>
      </c>
      <c r="C78" s="12">
        <v>7.87</v>
      </c>
      <c r="D78" s="90">
        <f t="shared" si="5"/>
        <v>118.05</v>
      </c>
      <c r="E78" s="32">
        <v>20</v>
      </c>
      <c r="F78" s="63"/>
      <c r="G78" s="26"/>
    </row>
    <row r="79" spans="1:7" ht="15">
      <c r="A79" s="5">
        <f t="shared" si="4"/>
        <v>70</v>
      </c>
      <c r="B79" s="8" t="s">
        <v>30</v>
      </c>
      <c r="C79" s="12">
        <f>3.84+4.05</f>
        <v>7.89</v>
      </c>
      <c r="D79" s="90">
        <f t="shared" si="5"/>
        <v>118.35</v>
      </c>
      <c r="E79" s="32">
        <v>20</v>
      </c>
      <c r="F79" s="63"/>
      <c r="G79" s="26"/>
    </row>
    <row r="80" spans="1:7" ht="15">
      <c r="A80" s="5">
        <f t="shared" si="4"/>
        <v>71</v>
      </c>
      <c r="B80" s="8">
        <v>87</v>
      </c>
      <c r="C80" s="6">
        <v>8.71</v>
      </c>
      <c r="D80" s="90">
        <f t="shared" si="5"/>
        <v>130.65</v>
      </c>
      <c r="E80" s="32">
        <v>20</v>
      </c>
      <c r="F80" s="63"/>
      <c r="G80" s="26"/>
    </row>
    <row r="81" spans="1:7" ht="15">
      <c r="A81" s="5">
        <f t="shared" si="4"/>
        <v>72</v>
      </c>
      <c r="B81" s="8">
        <v>88</v>
      </c>
      <c r="C81" s="4">
        <v>4.05</v>
      </c>
      <c r="D81" s="90">
        <f t="shared" si="5"/>
        <v>60.75</v>
      </c>
      <c r="E81" s="32">
        <v>20</v>
      </c>
      <c r="F81" s="63"/>
      <c r="G81" s="26"/>
    </row>
    <row r="82" spans="1:7" ht="15">
      <c r="A82" s="5">
        <f t="shared" si="4"/>
        <v>73</v>
      </c>
      <c r="B82" s="8">
        <v>89</v>
      </c>
      <c r="C82" s="4">
        <v>4.05</v>
      </c>
      <c r="D82" s="90">
        <f t="shared" si="5"/>
        <v>60.75</v>
      </c>
      <c r="E82" s="32">
        <v>20</v>
      </c>
      <c r="F82" s="63"/>
      <c r="G82" s="26"/>
    </row>
    <row r="83" spans="1:7" ht="15">
      <c r="A83" s="5">
        <f t="shared" si="4"/>
        <v>74</v>
      </c>
      <c r="B83" s="8">
        <v>91</v>
      </c>
      <c r="C83" s="12">
        <v>4.02</v>
      </c>
      <c r="D83" s="90">
        <f t="shared" si="5"/>
        <v>60.3</v>
      </c>
      <c r="E83" s="32">
        <v>20</v>
      </c>
      <c r="F83" s="63"/>
      <c r="G83" s="26"/>
    </row>
    <row r="84" spans="1:7" ht="15">
      <c r="A84" s="5">
        <f t="shared" si="4"/>
        <v>75</v>
      </c>
      <c r="B84" s="8">
        <v>92</v>
      </c>
      <c r="C84" s="6">
        <v>3.98</v>
      </c>
      <c r="D84" s="90">
        <f t="shared" si="5"/>
        <v>59.7</v>
      </c>
      <c r="E84" s="32">
        <v>20</v>
      </c>
      <c r="F84" s="63"/>
      <c r="G84" s="26"/>
    </row>
    <row r="85" spans="1:7" ht="15">
      <c r="A85" s="5">
        <f t="shared" si="4"/>
        <v>76</v>
      </c>
      <c r="B85" s="8">
        <v>93</v>
      </c>
      <c r="C85" s="4">
        <v>5.64</v>
      </c>
      <c r="D85" s="90">
        <f t="shared" si="5"/>
        <v>84.6</v>
      </c>
      <c r="E85" s="32">
        <v>20</v>
      </c>
      <c r="F85" s="63"/>
      <c r="G85" s="26"/>
    </row>
    <row r="86" spans="1:7" ht="15">
      <c r="A86" s="5">
        <f t="shared" si="4"/>
        <v>77</v>
      </c>
      <c r="B86" s="101">
        <v>94</v>
      </c>
      <c r="C86" s="11">
        <v>7.78</v>
      </c>
      <c r="D86" s="90">
        <f>77.8</f>
        <v>77.8</v>
      </c>
      <c r="E86" s="32">
        <v>20</v>
      </c>
      <c r="F86" s="63"/>
      <c r="G86" s="26"/>
    </row>
    <row r="87" spans="1:7" ht="15">
      <c r="A87" s="5">
        <f t="shared" si="4"/>
        <v>78</v>
      </c>
      <c r="B87" s="8">
        <v>95</v>
      </c>
      <c r="C87" s="4">
        <v>4.24</v>
      </c>
      <c r="D87" s="90">
        <f aca="true" t="shared" si="6" ref="D87:D118">+C87*$D$4</f>
        <v>63.6</v>
      </c>
      <c r="E87" s="32">
        <v>20</v>
      </c>
      <c r="F87" s="63"/>
      <c r="G87" s="26"/>
    </row>
    <row r="88" spans="1:7" ht="15">
      <c r="A88" s="5">
        <f t="shared" si="4"/>
        <v>79</v>
      </c>
      <c r="B88" s="8">
        <v>96</v>
      </c>
      <c r="C88" s="4">
        <v>3.92</v>
      </c>
      <c r="D88" s="90">
        <f t="shared" si="6"/>
        <v>58.8</v>
      </c>
      <c r="E88" s="32">
        <v>20</v>
      </c>
      <c r="F88" s="63"/>
      <c r="G88" s="26"/>
    </row>
    <row r="89" spans="1:7" ht="15">
      <c r="A89" s="5">
        <f t="shared" si="4"/>
        <v>80</v>
      </c>
      <c r="B89" s="8">
        <v>97</v>
      </c>
      <c r="C89" s="4">
        <v>3.83</v>
      </c>
      <c r="D89" s="90">
        <f t="shared" si="6"/>
        <v>57.45</v>
      </c>
      <c r="E89" s="32">
        <v>20</v>
      </c>
      <c r="F89" s="63"/>
      <c r="G89" s="26"/>
    </row>
    <row r="90" spans="1:7" ht="15">
      <c r="A90" s="5">
        <f t="shared" si="4"/>
        <v>81</v>
      </c>
      <c r="B90" s="8">
        <v>98</v>
      </c>
      <c r="C90" s="4">
        <v>3.92</v>
      </c>
      <c r="D90" s="90">
        <f t="shared" si="6"/>
        <v>58.8</v>
      </c>
      <c r="E90" s="32">
        <v>20</v>
      </c>
      <c r="F90" s="63"/>
      <c r="G90" s="26"/>
    </row>
    <row r="91" spans="1:7" ht="15">
      <c r="A91" s="5">
        <f t="shared" si="4"/>
        <v>82</v>
      </c>
      <c r="B91" s="8">
        <v>99</v>
      </c>
      <c r="C91" s="4">
        <v>3.98</v>
      </c>
      <c r="D91" s="90">
        <f t="shared" si="6"/>
        <v>59.7</v>
      </c>
      <c r="E91" s="32">
        <v>20</v>
      </c>
      <c r="F91" s="63"/>
      <c r="G91" s="26"/>
    </row>
    <row r="92" spans="1:7" ht="15">
      <c r="A92" s="5">
        <f>+A90+1</f>
        <v>82</v>
      </c>
      <c r="B92" s="8">
        <v>100</v>
      </c>
      <c r="C92" s="61">
        <v>3.95</v>
      </c>
      <c r="D92" s="90">
        <f t="shared" si="6"/>
        <v>59.25</v>
      </c>
      <c r="E92" s="32">
        <v>20</v>
      </c>
      <c r="F92" s="63"/>
      <c r="G92" s="26"/>
    </row>
    <row r="93" spans="1:7" ht="15">
      <c r="A93" s="5">
        <f aca="true" t="shared" si="7" ref="A93:A124">+A92+1</f>
        <v>83</v>
      </c>
      <c r="B93" s="8">
        <v>101</v>
      </c>
      <c r="C93" s="4">
        <v>5.14</v>
      </c>
      <c r="D93" s="90">
        <f t="shared" si="6"/>
        <v>77.1</v>
      </c>
      <c r="E93" s="32">
        <v>20</v>
      </c>
      <c r="F93" s="63"/>
      <c r="G93" s="26"/>
    </row>
    <row r="94" spans="1:7" ht="15">
      <c r="A94" s="5">
        <f t="shared" si="7"/>
        <v>84</v>
      </c>
      <c r="B94" s="8">
        <v>102</v>
      </c>
      <c r="C94" s="4">
        <v>4.55</v>
      </c>
      <c r="D94" s="90">
        <f t="shared" si="6"/>
        <v>68.25</v>
      </c>
      <c r="E94" s="32">
        <v>20</v>
      </c>
      <c r="F94" s="63"/>
      <c r="G94" s="26"/>
    </row>
    <row r="95" spans="1:7" ht="15">
      <c r="A95" s="5">
        <f t="shared" si="7"/>
        <v>85</v>
      </c>
      <c r="B95" s="8" t="s">
        <v>7</v>
      </c>
      <c r="C95" s="27">
        <f>8.04</f>
        <v>8.04</v>
      </c>
      <c r="D95" s="90">
        <f t="shared" si="6"/>
        <v>120.6</v>
      </c>
      <c r="E95" s="32">
        <v>20</v>
      </c>
      <c r="F95" s="63"/>
      <c r="G95" s="26"/>
    </row>
    <row r="96" spans="1:7" ht="15">
      <c r="A96" s="5">
        <f t="shared" si="7"/>
        <v>86</v>
      </c>
      <c r="B96" s="54">
        <v>105</v>
      </c>
      <c r="C96" s="4">
        <v>4</v>
      </c>
      <c r="D96" s="90">
        <f t="shared" si="6"/>
        <v>60</v>
      </c>
      <c r="E96" s="32">
        <v>20</v>
      </c>
      <c r="F96" s="63"/>
      <c r="G96" s="26"/>
    </row>
    <row r="97" spans="1:7" ht="15">
      <c r="A97" s="5">
        <f t="shared" si="7"/>
        <v>87</v>
      </c>
      <c r="B97" s="8">
        <v>106</v>
      </c>
      <c r="C97" s="4">
        <v>4.2</v>
      </c>
      <c r="D97" s="90">
        <f t="shared" si="6"/>
        <v>63</v>
      </c>
      <c r="E97" s="32">
        <v>20</v>
      </c>
      <c r="F97" s="63"/>
      <c r="G97" s="26"/>
    </row>
    <row r="98" spans="1:7" ht="15">
      <c r="A98" s="5">
        <f t="shared" si="7"/>
        <v>88</v>
      </c>
      <c r="B98" s="8">
        <v>107</v>
      </c>
      <c r="C98" s="4">
        <v>4</v>
      </c>
      <c r="D98" s="90">
        <f t="shared" si="6"/>
        <v>60</v>
      </c>
      <c r="E98" s="32">
        <v>20</v>
      </c>
      <c r="F98" s="63"/>
      <c r="G98" s="26"/>
    </row>
    <row r="99" spans="1:7" ht="15">
      <c r="A99" s="5">
        <f t="shared" si="7"/>
        <v>89</v>
      </c>
      <c r="B99" s="8">
        <v>108</v>
      </c>
      <c r="C99" s="4">
        <v>4.55</v>
      </c>
      <c r="D99" s="90">
        <f t="shared" si="6"/>
        <v>68.25</v>
      </c>
      <c r="E99" s="32">
        <v>20</v>
      </c>
      <c r="F99" s="63"/>
      <c r="G99" s="26"/>
    </row>
    <row r="100" spans="1:7" ht="15">
      <c r="A100" s="5">
        <f t="shared" si="7"/>
        <v>90</v>
      </c>
      <c r="B100" s="8">
        <v>109</v>
      </c>
      <c r="C100" s="4">
        <v>6.01</v>
      </c>
      <c r="D100" s="90">
        <f t="shared" si="6"/>
        <v>90.14999999999999</v>
      </c>
      <c r="E100" s="32">
        <v>20</v>
      </c>
      <c r="F100" s="63"/>
      <c r="G100" s="26"/>
    </row>
    <row r="101" spans="1:7" ht="15">
      <c r="A101" s="5">
        <f t="shared" si="7"/>
        <v>91</v>
      </c>
      <c r="B101" s="8">
        <v>110</v>
      </c>
      <c r="C101" s="4">
        <v>4.1</v>
      </c>
      <c r="D101" s="90">
        <f t="shared" si="6"/>
        <v>61.49999999999999</v>
      </c>
      <c r="E101" s="32">
        <v>20</v>
      </c>
      <c r="F101" s="63"/>
      <c r="G101" s="26"/>
    </row>
    <row r="102" spans="1:7" ht="15">
      <c r="A102" s="5">
        <f t="shared" si="7"/>
        <v>92</v>
      </c>
      <c r="B102" s="8">
        <v>111</v>
      </c>
      <c r="C102" s="4">
        <v>4</v>
      </c>
      <c r="D102" s="90">
        <f t="shared" si="6"/>
        <v>60</v>
      </c>
      <c r="E102" s="32">
        <v>20</v>
      </c>
      <c r="F102" s="63"/>
      <c r="G102" s="26"/>
    </row>
    <row r="103" spans="1:7" ht="15">
      <c r="A103" s="5">
        <f t="shared" si="7"/>
        <v>93</v>
      </c>
      <c r="B103" s="8">
        <v>113</v>
      </c>
      <c r="C103" s="4">
        <v>3.99</v>
      </c>
      <c r="D103" s="90">
        <f t="shared" si="6"/>
        <v>59.85</v>
      </c>
      <c r="E103" s="32">
        <v>20</v>
      </c>
      <c r="F103" s="63"/>
      <c r="G103" s="26"/>
    </row>
    <row r="104" spans="1:7" ht="15">
      <c r="A104" s="5">
        <f t="shared" si="7"/>
        <v>94</v>
      </c>
      <c r="B104" s="8">
        <v>114</v>
      </c>
      <c r="C104" s="4">
        <v>3.94</v>
      </c>
      <c r="D104" s="90">
        <f t="shared" si="6"/>
        <v>59.1</v>
      </c>
      <c r="E104" s="32">
        <v>20</v>
      </c>
      <c r="F104" s="63">
        <v>49.4</v>
      </c>
      <c r="G104" s="26"/>
    </row>
    <row r="105" spans="1:7" ht="15">
      <c r="A105" s="5">
        <f t="shared" si="7"/>
        <v>95</v>
      </c>
      <c r="B105" s="8">
        <v>115</v>
      </c>
      <c r="C105" s="4">
        <v>4</v>
      </c>
      <c r="D105" s="90">
        <f t="shared" si="6"/>
        <v>60</v>
      </c>
      <c r="E105" s="32">
        <v>20</v>
      </c>
      <c r="F105" s="63"/>
      <c r="G105" s="26"/>
    </row>
    <row r="106" spans="1:7" ht="15">
      <c r="A106" s="5">
        <f t="shared" si="7"/>
        <v>96</v>
      </c>
      <c r="B106" s="8">
        <v>116</v>
      </c>
      <c r="C106" s="11">
        <v>4.1</v>
      </c>
      <c r="D106" s="90">
        <f t="shared" si="6"/>
        <v>61.49999999999999</v>
      </c>
      <c r="E106" s="32">
        <v>20</v>
      </c>
      <c r="F106" s="63"/>
      <c r="G106" s="26"/>
    </row>
    <row r="107" spans="1:7" ht="15">
      <c r="A107" s="5">
        <f t="shared" si="7"/>
        <v>97</v>
      </c>
      <c r="B107" s="8">
        <v>117</v>
      </c>
      <c r="C107" s="37">
        <v>4.68</v>
      </c>
      <c r="D107" s="90">
        <f t="shared" si="6"/>
        <v>70.19999999999999</v>
      </c>
      <c r="E107" s="32">
        <v>20</v>
      </c>
      <c r="F107" s="63"/>
      <c r="G107" s="26"/>
    </row>
    <row r="108" spans="1:7" ht="15">
      <c r="A108" s="5">
        <f t="shared" si="7"/>
        <v>98</v>
      </c>
      <c r="B108" s="8">
        <v>118</v>
      </c>
      <c r="C108" s="6">
        <v>4.01</v>
      </c>
      <c r="D108" s="90">
        <f t="shared" si="6"/>
        <v>60.15</v>
      </c>
      <c r="E108" s="32">
        <v>20</v>
      </c>
      <c r="F108" s="63"/>
      <c r="G108" s="26"/>
    </row>
    <row r="109" spans="1:7" ht="15">
      <c r="A109" s="5">
        <f t="shared" si="7"/>
        <v>99</v>
      </c>
      <c r="B109" s="54">
        <v>119</v>
      </c>
      <c r="C109" s="11">
        <v>3.84</v>
      </c>
      <c r="D109" s="90">
        <f t="shared" si="6"/>
        <v>57.599999999999994</v>
      </c>
      <c r="E109" s="32">
        <v>20</v>
      </c>
      <c r="F109" s="63"/>
      <c r="G109" s="26"/>
    </row>
    <row r="110" spans="1:7" ht="15">
      <c r="A110" s="5">
        <f t="shared" si="7"/>
        <v>100</v>
      </c>
      <c r="B110" s="8">
        <v>120</v>
      </c>
      <c r="C110" s="4">
        <v>3.98</v>
      </c>
      <c r="D110" s="90">
        <f t="shared" si="6"/>
        <v>59.7</v>
      </c>
      <c r="E110" s="32">
        <v>20</v>
      </c>
      <c r="F110" s="63"/>
      <c r="G110" s="26"/>
    </row>
    <row r="111" spans="1:7" ht="15">
      <c r="A111" s="5">
        <f t="shared" si="7"/>
        <v>101</v>
      </c>
      <c r="B111" s="8">
        <v>121</v>
      </c>
      <c r="C111" s="4">
        <v>4.05</v>
      </c>
      <c r="D111" s="90">
        <f t="shared" si="6"/>
        <v>60.75</v>
      </c>
      <c r="E111" s="32">
        <v>20</v>
      </c>
      <c r="F111" s="63"/>
      <c r="G111" s="26"/>
    </row>
    <row r="112" spans="1:7" ht="15">
      <c r="A112" s="5">
        <f t="shared" si="7"/>
        <v>102</v>
      </c>
      <c r="B112" s="8">
        <v>122</v>
      </c>
      <c r="C112" s="4">
        <v>4.06</v>
      </c>
      <c r="D112" s="90">
        <f t="shared" si="6"/>
        <v>60.89999999999999</v>
      </c>
      <c r="E112" s="32">
        <v>20</v>
      </c>
      <c r="F112" s="63"/>
      <c r="G112" s="26"/>
    </row>
    <row r="113" spans="1:7" ht="15">
      <c r="A113" s="5">
        <f t="shared" si="7"/>
        <v>103</v>
      </c>
      <c r="B113" s="8">
        <v>123</v>
      </c>
      <c r="C113" s="4">
        <v>4</v>
      </c>
      <c r="D113" s="90">
        <f t="shared" si="6"/>
        <v>60</v>
      </c>
      <c r="E113" s="32">
        <v>20</v>
      </c>
      <c r="F113" s="63"/>
      <c r="G113" s="26"/>
    </row>
    <row r="114" spans="1:7" ht="15">
      <c r="A114" s="5">
        <f t="shared" si="7"/>
        <v>104</v>
      </c>
      <c r="B114" s="8">
        <v>124</v>
      </c>
      <c r="C114" s="4">
        <v>4.15</v>
      </c>
      <c r="D114" s="90">
        <f t="shared" si="6"/>
        <v>62.25000000000001</v>
      </c>
      <c r="E114" s="32">
        <v>20</v>
      </c>
      <c r="F114" s="63"/>
      <c r="G114" s="26"/>
    </row>
    <row r="115" spans="1:7" ht="15">
      <c r="A115" s="5">
        <f t="shared" si="7"/>
        <v>105</v>
      </c>
      <c r="B115" s="8">
        <v>125</v>
      </c>
      <c r="C115" s="12">
        <v>4.05</v>
      </c>
      <c r="D115" s="90">
        <f t="shared" si="6"/>
        <v>60.75</v>
      </c>
      <c r="E115" s="32">
        <v>20</v>
      </c>
      <c r="F115" s="63"/>
      <c r="G115" s="26"/>
    </row>
    <row r="116" spans="1:7" ht="15">
      <c r="A116" s="5">
        <f t="shared" si="7"/>
        <v>106</v>
      </c>
      <c r="B116" s="8">
        <v>126</v>
      </c>
      <c r="C116" s="4">
        <v>5.15</v>
      </c>
      <c r="D116" s="90">
        <f t="shared" si="6"/>
        <v>77.25</v>
      </c>
      <c r="E116" s="32">
        <v>20</v>
      </c>
      <c r="F116" s="63"/>
      <c r="G116" s="26"/>
    </row>
    <row r="117" spans="1:10" ht="15">
      <c r="A117" s="5">
        <f t="shared" si="7"/>
        <v>107</v>
      </c>
      <c r="B117" s="8">
        <v>128</v>
      </c>
      <c r="C117" s="4">
        <v>4</v>
      </c>
      <c r="D117" s="90">
        <f t="shared" si="6"/>
        <v>60</v>
      </c>
      <c r="E117" s="32">
        <v>20</v>
      </c>
      <c r="F117" s="63">
        <f>102+50</f>
        <v>152</v>
      </c>
      <c r="G117" s="26"/>
      <c r="J117" s="71">
        <v>44354</v>
      </c>
    </row>
    <row r="118" spans="1:7" ht="15">
      <c r="A118" s="5">
        <f t="shared" si="7"/>
        <v>108</v>
      </c>
      <c r="B118" s="8">
        <v>129</v>
      </c>
      <c r="C118" s="4">
        <v>4.08</v>
      </c>
      <c r="D118" s="90">
        <f t="shared" si="6"/>
        <v>61.2</v>
      </c>
      <c r="E118" s="32">
        <v>20</v>
      </c>
      <c r="F118" s="63"/>
      <c r="G118" s="26"/>
    </row>
    <row r="119" spans="1:7" ht="15">
      <c r="A119" s="5">
        <f t="shared" si="7"/>
        <v>109</v>
      </c>
      <c r="B119" s="8">
        <v>130</v>
      </c>
      <c r="C119" s="4">
        <v>3.89</v>
      </c>
      <c r="D119" s="90">
        <f aca="true" t="shared" si="8" ref="D119:D149">+C119*$D$4</f>
        <v>58.35</v>
      </c>
      <c r="E119" s="32">
        <v>20</v>
      </c>
      <c r="F119" s="63"/>
      <c r="G119" s="26"/>
    </row>
    <row r="120" spans="1:7" ht="15">
      <c r="A120" s="5">
        <f t="shared" si="7"/>
        <v>110</v>
      </c>
      <c r="B120" s="8">
        <v>131</v>
      </c>
      <c r="C120" s="12">
        <v>4.01</v>
      </c>
      <c r="D120" s="90">
        <f t="shared" si="8"/>
        <v>60.15</v>
      </c>
      <c r="E120" s="32">
        <v>20</v>
      </c>
      <c r="F120" s="63"/>
      <c r="G120" s="26"/>
    </row>
    <row r="121" spans="1:7" ht="15">
      <c r="A121" s="5">
        <f t="shared" si="7"/>
        <v>111</v>
      </c>
      <c r="B121" s="8">
        <v>132</v>
      </c>
      <c r="C121" s="4">
        <v>4.24</v>
      </c>
      <c r="D121" s="90">
        <f t="shared" si="8"/>
        <v>63.6</v>
      </c>
      <c r="E121" s="32">
        <v>20</v>
      </c>
      <c r="F121" s="63"/>
      <c r="G121" s="26"/>
    </row>
    <row r="122" spans="1:7" ht="15">
      <c r="A122" s="5">
        <f t="shared" si="7"/>
        <v>112</v>
      </c>
      <c r="B122" s="8">
        <v>133</v>
      </c>
      <c r="C122" s="15">
        <v>4.07</v>
      </c>
      <c r="D122" s="90">
        <f t="shared" si="8"/>
        <v>61.050000000000004</v>
      </c>
      <c r="E122" s="32">
        <v>20</v>
      </c>
      <c r="F122" s="63"/>
      <c r="G122" s="26"/>
    </row>
    <row r="123" spans="1:7" ht="15">
      <c r="A123" s="5">
        <f t="shared" si="7"/>
        <v>113</v>
      </c>
      <c r="B123" s="8">
        <v>134</v>
      </c>
      <c r="C123" s="12">
        <v>4.08</v>
      </c>
      <c r="D123" s="90">
        <f t="shared" si="8"/>
        <v>61.2</v>
      </c>
      <c r="E123" s="32">
        <v>20</v>
      </c>
      <c r="F123" s="63"/>
      <c r="G123" s="26"/>
    </row>
    <row r="124" spans="1:7" ht="15">
      <c r="A124" s="5">
        <f t="shared" si="7"/>
        <v>114</v>
      </c>
      <c r="B124" s="8" t="s">
        <v>8</v>
      </c>
      <c r="C124" s="4">
        <f>4.02+3.87</f>
        <v>7.89</v>
      </c>
      <c r="D124" s="90">
        <f t="shared" si="8"/>
        <v>118.35</v>
      </c>
      <c r="E124" s="32">
        <v>20</v>
      </c>
      <c r="F124" s="63"/>
      <c r="G124" s="26"/>
    </row>
    <row r="125" spans="1:7" ht="15">
      <c r="A125" s="5">
        <f aca="true" t="shared" si="9" ref="A125:A147">+A124+1</f>
        <v>115</v>
      </c>
      <c r="B125" s="8">
        <v>137</v>
      </c>
      <c r="C125" s="4">
        <v>6.72</v>
      </c>
      <c r="D125" s="90">
        <f t="shared" si="8"/>
        <v>100.8</v>
      </c>
      <c r="E125" s="32">
        <v>20</v>
      </c>
      <c r="F125" s="63"/>
      <c r="G125" s="26"/>
    </row>
    <row r="126" spans="1:7" ht="15">
      <c r="A126" s="5">
        <f t="shared" si="9"/>
        <v>116</v>
      </c>
      <c r="B126" s="8">
        <v>139</v>
      </c>
      <c r="C126" s="6">
        <v>4.02</v>
      </c>
      <c r="D126" s="90">
        <f t="shared" si="8"/>
        <v>60.3</v>
      </c>
      <c r="E126" s="32">
        <v>20</v>
      </c>
      <c r="F126" s="63"/>
      <c r="G126" s="26"/>
    </row>
    <row r="127" spans="1:7" ht="15">
      <c r="A127" s="5">
        <f t="shared" si="9"/>
        <v>117</v>
      </c>
      <c r="B127" s="8">
        <v>140</v>
      </c>
      <c r="C127" s="11">
        <v>4</v>
      </c>
      <c r="D127" s="90">
        <f t="shared" si="8"/>
        <v>60</v>
      </c>
      <c r="E127" s="32">
        <v>20</v>
      </c>
      <c r="F127" s="63"/>
      <c r="G127" s="26"/>
    </row>
    <row r="128" spans="1:7" ht="15">
      <c r="A128" s="5">
        <f t="shared" si="9"/>
        <v>118</v>
      </c>
      <c r="B128" s="8">
        <v>141</v>
      </c>
      <c r="C128" s="11">
        <v>4</v>
      </c>
      <c r="D128" s="90">
        <f t="shared" si="8"/>
        <v>60</v>
      </c>
      <c r="E128" s="32">
        <v>20</v>
      </c>
      <c r="F128" s="63"/>
      <c r="G128" s="26"/>
    </row>
    <row r="129" spans="1:7" ht="15">
      <c r="A129" s="5">
        <f t="shared" si="9"/>
        <v>119</v>
      </c>
      <c r="B129" s="8">
        <v>142</v>
      </c>
      <c r="C129" s="12">
        <v>4</v>
      </c>
      <c r="D129" s="90">
        <f t="shared" si="8"/>
        <v>60</v>
      </c>
      <c r="E129" s="32">
        <v>20</v>
      </c>
      <c r="F129" s="63"/>
      <c r="G129" s="26"/>
    </row>
    <row r="130" spans="1:7" ht="15">
      <c r="A130" s="5">
        <f t="shared" si="9"/>
        <v>120</v>
      </c>
      <c r="B130" s="8">
        <v>143</v>
      </c>
      <c r="C130" s="4">
        <v>4</v>
      </c>
      <c r="D130" s="90">
        <f t="shared" si="8"/>
        <v>60</v>
      </c>
      <c r="E130" s="32">
        <v>20</v>
      </c>
      <c r="F130" s="63"/>
      <c r="G130" s="26"/>
    </row>
    <row r="131" spans="1:7" ht="15">
      <c r="A131" s="5">
        <f t="shared" si="9"/>
        <v>121</v>
      </c>
      <c r="B131" s="8">
        <v>144</v>
      </c>
      <c r="C131" s="4">
        <v>4</v>
      </c>
      <c r="D131" s="90">
        <f t="shared" si="8"/>
        <v>60</v>
      </c>
      <c r="E131" s="32">
        <v>20</v>
      </c>
      <c r="F131" s="63"/>
      <c r="G131" s="26"/>
    </row>
    <row r="132" spans="1:7" ht="15">
      <c r="A132" s="5">
        <f t="shared" si="9"/>
        <v>122</v>
      </c>
      <c r="B132" s="8">
        <v>145</v>
      </c>
      <c r="C132" s="4">
        <v>4.03</v>
      </c>
      <c r="D132" s="90">
        <f t="shared" si="8"/>
        <v>60.45</v>
      </c>
      <c r="E132" s="32">
        <v>20</v>
      </c>
      <c r="F132" s="63"/>
      <c r="G132" s="26"/>
    </row>
    <row r="133" spans="1:7" ht="15">
      <c r="A133" s="5">
        <f t="shared" si="9"/>
        <v>123</v>
      </c>
      <c r="B133" s="8" t="s">
        <v>39</v>
      </c>
      <c r="C133" s="4">
        <f>3.89+3.75</f>
        <v>7.640000000000001</v>
      </c>
      <c r="D133" s="90">
        <f t="shared" si="8"/>
        <v>114.60000000000001</v>
      </c>
      <c r="E133" s="32">
        <v>20</v>
      </c>
      <c r="F133" s="63"/>
      <c r="G133" s="26"/>
    </row>
    <row r="134" spans="1:7" ht="15">
      <c r="A134" s="5">
        <f t="shared" si="9"/>
        <v>124</v>
      </c>
      <c r="B134" s="8">
        <v>148</v>
      </c>
      <c r="C134" s="4">
        <v>4.02</v>
      </c>
      <c r="D134" s="90">
        <f t="shared" si="8"/>
        <v>60.3</v>
      </c>
      <c r="E134" s="32">
        <v>20</v>
      </c>
      <c r="F134" s="63"/>
      <c r="G134" s="26"/>
    </row>
    <row r="135" spans="1:7" ht="15">
      <c r="A135" s="5">
        <f t="shared" si="9"/>
        <v>125</v>
      </c>
      <c r="B135" s="8">
        <v>149</v>
      </c>
      <c r="C135" s="4">
        <v>4.12</v>
      </c>
      <c r="D135" s="90">
        <f t="shared" si="8"/>
        <v>61.800000000000004</v>
      </c>
      <c r="E135" s="32">
        <v>20</v>
      </c>
      <c r="F135" s="63"/>
      <c r="G135" s="26"/>
    </row>
    <row r="136" spans="1:7" ht="15">
      <c r="A136" s="5">
        <f t="shared" si="9"/>
        <v>126</v>
      </c>
      <c r="B136" s="8">
        <v>150</v>
      </c>
      <c r="C136" s="4">
        <v>6.71</v>
      </c>
      <c r="D136" s="90">
        <f t="shared" si="8"/>
        <v>100.65</v>
      </c>
      <c r="E136" s="32">
        <v>20</v>
      </c>
      <c r="F136" s="63"/>
      <c r="G136" s="26"/>
    </row>
    <row r="137" spans="1:7" ht="15">
      <c r="A137" s="5">
        <f t="shared" si="9"/>
        <v>127</v>
      </c>
      <c r="B137" s="8">
        <v>151</v>
      </c>
      <c r="C137" s="6">
        <v>10.35</v>
      </c>
      <c r="D137" s="90">
        <f t="shared" si="8"/>
        <v>155.25</v>
      </c>
      <c r="E137" s="32">
        <v>20</v>
      </c>
      <c r="F137" s="63"/>
      <c r="G137" s="26"/>
    </row>
    <row r="138" spans="1:7" ht="15">
      <c r="A138" s="5">
        <f t="shared" si="9"/>
        <v>128</v>
      </c>
      <c r="B138" s="38">
        <v>152</v>
      </c>
      <c r="C138" s="4">
        <v>5.11</v>
      </c>
      <c r="D138" s="90">
        <f t="shared" si="8"/>
        <v>76.65</v>
      </c>
      <c r="E138" s="32">
        <v>20</v>
      </c>
      <c r="F138" s="63"/>
      <c r="G138" s="26"/>
    </row>
    <row r="139" spans="1:7" ht="15">
      <c r="A139" s="5">
        <f t="shared" si="9"/>
        <v>129</v>
      </c>
      <c r="B139" s="8" t="s">
        <v>44</v>
      </c>
      <c r="C139" s="4">
        <f>6.34+4.26</f>
        <v>10.6</v>
      </c>
      <c r="D139" s="90">
        <f t="shared" si="8"/>
        <v>159</v>
      </c>
      <c r="E139" s="32">
        <v>20</v>
      </c>
      <c r="F139" s="63"/>
      <c r="G139" s="26"/>
    </row>
    <row r="140" spans="1:7" ht="15">
      <c r="A140" s="5">
        <f t="shared" si="9"/>
        <v>130</v>
      </c>
      <c r="B140" s="8">
        <v>154</v>
      </c>
      <c r="C140" s="27">
        <v>4.01</v>
      </c>
      <c r="D140" s="90">
        <f t="shared" si="8"/>
        <v>60.15</v>
      </c>
      <c r="E140" s="32">
        <v>20</v>
      </c>
      <c r="F140" s="63"/>
      <c r="G140" s="26"/>
    </row>
    <row r="141" spans="1:7" ht="15">
      <c r="A141" s="5">
        <f t="shared" si="9"/>
        <v>131</v>
      </c>
      <c r="B141" s="8">
        <v>155</v>
      </c>
      <c r="C141" s="27">
        <v>4</v>
      </c>
      <c r="D141" s="90">
        <f t="shared" si="8"/>
        <v>60</v>
      </c>
      <c r="E141" s="32">
        <v>20</v>
      </c>
      <c r="F141" s="63"/>
      <c r="G141" s="26"/>
    </row>
    <row r="142" spans="1:7" ht="15">
      <c r="A142" s="5">
        <f t="shared" si="9"/>
        <v>132</v>
      </c>
      <c r="B142" s="8">
        <v>156</v>
      </c>
      <c r="C142" s="27">
        <v>3.82</v>
      </c>
      <c r="D142" s="90">
        <f t="shared" si="8"/>
        <v>57.3</v>
      </c>
      <c r="E142" s="32">
        <v>20</v>
      </c>
      <c r="F142" s="63"/>
      <c r="G142" s="26"/>
    </row>
    <row r="143" spans="1:7" ht="15">
      <c r="A143" s="5">
        <f t="shared" si="9"/>
        <v>133</v>
      </c>
      <c r="B143" s="8">
        <v>157</v>
      </c>
      <c r="C143" s="4">
        <v>3.88</v>
      </c>
      <c r="D143" s="90">
        <f t="shared" si="8"/>
        <v>58.199999999999996</v>
      </c>
      <c r="E143" s="32">
        <v>20</v>
      </c>
      <c r="F143" s="63"/>
      <c r="G143" s="26"/>
    </row>
    <row r="144" spans="1:7" ht="15">
      <c r="A144" s="5">
        <f t="shared" si="9"/>
        <v>134</v>
      </c>
      <c r="B144" s="8">
        <v>158</v>
      </c>
      <c r="C144" s="4">
        <v>3.8</v>
      </c>
      <c r="D144" s="90">
        <f t="shared" si="8"/>
        <v>57</v>
      </c>
      <c r="E144" s="32">
        <v>20</v>
      </c>
      <c r="F144" s="63"/>
      <c r="G144" s="26"/>
    </row>
    <row r="145" spans="1:7" ht="15">
      <c r="A145" s="5">
        <f t="shared" si="9"/>
        <v>135</v>
      </c>
      <c r="B145" s="8">
        <v>159</v>
      </c>
      <c r="C145" s="4">
        <v>3.79</v>
      </c>
      <c r="D145" s="90">
        <f t="shared" si="8"/>
        <v>56.85</v>
      </c>
      <c r="E145" s="32">
        <v>20</v>
      </c>
      <c r="F145" s="63"/>
      <c r="G145" s="26"/>
    </row>
    <row r="146" spans="1:7" ht="15">
      <c r="A146" s="5">
        <f t="shared" si="9"/>
        <v>136</v>
      </c>
      <c r="B146" s="42">
        <v>160</v>
      </c>
      <c r="C146" s="4">
        <v>4.16</v>
      </c>
      <c r="D146" s="90">
        <f t="shared" si="8"/>
        <v>62.400000000000006</v>
      </c>
      <c r="E146" s="32">
        <v>20</v>
      </c>
      <c r="F146" s="63"/>
      <c r="G146" s="26"/>
    </row>
    <row r="147" spans="1:7" ht="15">
      <c r="A147" s="5">
        <f t="shared" si="9"/>
        <v>137</v>
      </c>
      <c r="B147" s="52" t="s">
        <v>46</v>
      </c>
      <c r="C147" s="27">
        <f>3.95+1.9</f>
        <v>5.85</v>
      </c>
      <c r="D147" s="90">
        <f t="shared" si="8"/>
        <v>87.75</v>
      </c>
      <c r="E147" s="32">
        <v>20</v>
      </c>
      <c r="F147" s="63"/>
      <c r="G147" s="26"/>
    </row>
    <row r="148" spans="1:7" ht="15">
      <c r="A148" s="5">
        <f>+A147+1</f>
        <v>138</v>
      </c>
      <c r="B148" s="52" t="s">
        <v>47</v>
      </c>
      <c r="C148" s="4">
        <f>4.09+1.9</f>
        <v>5.99</v>
      </c>
      <c r="D148" s="90">
        <f t="shared" si="8"/>
        <v>89.85000000000001</v>
      </c>
      <c r="E148" s="32">
        <v>20</v>
      </c>
      <c r="F148" s="63"/>
      <c r="G148" s="26"/>
    </row>
    <row r="149" spans="1:7" ht="15">
      <c r="A149" s="5">
        <f aca="true" t="shared" si="10" ref="A149:A156">+A148+1</f>
        <v>139</v>
      </c>
      <c r="B149" s="8">
        <v>164</v>
      </c>
      <c r="C149" s="4">
        <v>3.9</v>
      </c>
      <c r="D149" s="90">
        <f t="shared" si="8"/>
        <v>58.5</v>
      </c>
      <c r="E149" s="32">
        <v>20</v>
      </c>
      <c r="F149" s="63"/>
      <c r="G149" s="26"/>
    </row>
    <row r="150" spans="1:7" ht="15">
      <c r="A150" s="5">
        <f t="shared" si="10"/>
        <v>140</v>
      </c>
      <c r="B150" s="8">
        <v>165</v>
      </c>
      <c r="C150" s="4">
        <v>3.73</v>
      </c>
      <c r="D150" s="96">
        <f>+C150*$D$4-37.3</f>
        <v>18.650000000000006</v>
      </c>
      <c r="E150" s="94">
        <f>20-10</f>
        <v>10</v>
      </c>
      <c r="F150" s="63"/>
      <c r="G150" s="26"/>
    </row>
    <row r="151" spans="1:7" ht="15">
      <c r="A151" s="5">
        <f t="shared" si="10"/>
        <v>141</v>
      </c>
      <c r="B151" s="8">
        <v>166</v>
      </c>
      <c r="C151" s="33">
        <v>3.68</v>
      </c>
      <c r="D151" s="90">
        <f aca="true" t="shared" si="11" ref="D151:D181">+C151*$D$4</f>
        <v>55.2</v>
      </c>
      <c r="E151" s="32">
        <v>20</v>
      </c>
      <c r="F151" s="63"/>
      <c r="G151" s="26"/>
    </row>
    <row r="152" spans="1:7" ht="15">
      <c r="A152" s="5">
        <f t="shared" si="10"/>
        <v>142</v>
      </c>
      <c r="B152" s="8">
        <v>167</v>
      </c>
      <c r="C152" s="4">
        <v>4.52</v>
      </c>
      <c r="D152" s="90">
        <f t="shared" si="11"/>
        <v>67.8</v>
      </c>
      <c r="E152" s="32">
        <v>20</v>
      </c>
      <c r="F152" s="63"/>
      <c r="G152" s="26"/>
    </row>
    <row r="153" spans="1:7" ht="15">
      <c r="A153" s="5">
        <f t="shared" si="10"/>
        <v>143</v>
      </c>
      <c r="B153" s="8" t="s">
        <v>9</v>
      </c>
      <c r="C153" s="4">
        <f>3.86+4.12</f>
        <v>7.98</v>
      </c>
      <c r="D153" s="90">
        <f t="shared" si="11"/>
        <v>119.7</v>
      </c>
      <c r="E153" s="32">
        <v>20</v>
      </c>
      <c r="F153" s="63"/>
      <c r="G153" s="26"/>
    </row>
    <row r="154" spans="1:10" ht="15">
      <c r="A154" s="5">
        <f t="shared" si="10"/>
        <v>144</v>
      </c>
      <c r="B154" s="102" t="s">
        <v>35</v>
      </c>
      <c r="C154" s="4">
        <v>15.78</v>
      </c>
      <c r="D154" s="90">
        <f t="shared" si="11"/>
        <v>236.7</v>
      </c>
      <c r="E154" s="32">
        <v>20</v>
      </c>
      <c r="F154" s="67"/>
      <c r="G154" s="26"/>
      <c r="J154" s="26" t="e">
        <f>+D154+10+#REF!</f>
        <v>#REF!</v>
      </c>
    </row>
    <row r="155" spans="1:7" ht="15">
      <c r="A155" s="5">
        <f t="shared" si="10"/>
        <v>145</v>
      </c>
      <c r="B155" s="8" t="s">
        <v>31</v>
      </c>
      <c r="C155" s="4">
        <v>10.57</v>
      </c>
      <c r="D155" s="90">
        <f t="shared" si="11"/>
        <v>158.55</v>
      </c>
      <c r="E155" s="32">
        <v>20</v>
      </c>
      <c r="F155" s="63"/>
      <c r="G155" s="26"/>
    </row>
    <row r="156" spans="1:7" ht="15">
      <c r="A156" s="5">
        <f t="shared" si="10"/>
        <v>146</v>
      </c>
      <c r="B156" s="8">
        <v>174.175</v>
      </c>
      <c r="C156" s="4">
        <f>4.5+4.7</f>
        <v>9.2</v>
      </c>
      <c r="D156" s="90">
        <f t="shared" si="11"/>
        <v>138</v>
      </c>
      <c r="E156" s="32">
        <v>20</v>
      </c>
      <c r="F156" s="63"/>
      <c r="G156" s="26"/>
    </row>
    <row r="157" spans="1:7" ht="15">
      <c r="A157" s="5">
        <f>A156+1</f>
        <v>147</v>
      </c>
      <c r="B157" s="8">
        <v>176</v>
      </c>
      <c r="C157" s="12">
        <v>6.24</v>
      </c>
      <c r="D157" s="90">
        <f t="shared" si="11"/>
        <v>93.60000000000001</v>
      </c>
      <c r="E157" s="32">
        <v>20</v>
      </c>
      <c r="F157" s="63"/>
      <c r="G157" s="26"/>
    </row>
    <row r="158" spans="1:7" ht="15">
      <c r="A158" s="5">
        <f aca="true" t="shared" si="12" ref="A158:A174">+A157+1</f>
        <v>148</v>
      </c>
      <c r="B158" s="8" t="s">
        <v>10</v>
      </c>
      <c r="C158" s="11">
        <f>4+4.09</f>
        <v>8.09</v>
      </c>
      <c r="D158" s="90">
        <f t="shared" si="11"/>
        <v>121.35</v>
      </c>
      <c r="E158" s="32">
        <v>20</v>
      </c>
      <c r="F158" s="63"/>
      <c r="G158" s="26"/>
    </row>
    <row r="159" spans="1:7" ht="15">
      <c r="A159" s="5">
        <f t="shared" si="12"/>
        <v>149</v>
      </c>
      <c r="B159" s="8" t="s">
        <v>11</v>
      </c>
      <c r="C159" s="4">
        <f>4.13+3.98</f>
        <v>8.11</v>
      </c>
      <c r="D159" s="90">
        <f t="shared" si="11"/>
        <v>121.64999999999999</v>
      </c>
      <c r="E159" s="32">
        <v>20</v>
      </c>
      <c r="F159" s="63"/>
      <c r="G159" s="26"/>
    </row>
    <row r="160" spans="1:7" ht="15">
      <c r="A160" s="5">
        <f t="shared" si="12"/>
        <v>150</v>
      </c>
      <c r="B160" s="103" t="s">
        <v>41</v>
      </c>
      <c r="C160" s="11">
        <v>8.04</v>
      </c>
      <c r="D160" s="90">
        <f t="shared" si="11"/>
        <v>120.6</v>
      </c>
      <c r="E160" s="32">
        <v>20</v>
      </c>
      <c r="F160" s="63"/>
      <c r="G160" s="26"/>
    </row>
    <row r="161" spans="1:7" ht="15">
      <c r="A161" s="5">
        <f t="shared" si="12"/>
        <v>151</v>
      </c>
      <c r="B161" s="8">
        <v>184</v>
      </c>
      <c r="C161" s="4">
        <v>4.475</v>
      </c>
      <c r="D161" s="90">
        <f t="shared" si="11"/>
        <v>67.125</v>
      </c>
      <c r="E161" s="32">
        <v>20</v>
      </c>
      <c r="F161" s="63"/>
      <c r="G161" s="26"/>
    </row>
    <row r="162" spans="1:7" ht="15">
      <c r="A162" s="5">
        <f t="shared" si="12"/>
        <v>152</v>
      </c>
      <c r="B162" s="8">
        <v>185</v>
      </c>
      <c r="C162" s="4">
        <v>4</v>
      </c>
      <c r="D162" s="90">
        <f t="shared" si="11"/>
        <v>60</v>
      </c>
      <c r="E162" s="32">
        <v>20</v>
      </c>
      <c r="F162" s="63"/>
      <c r="G162" s="26"/>
    </row>
    <row r="163" spans="1:7" ht="15">
      <c r="A163" s="5">
        <f t="shared" si="12"/>
        <v>153</v>
      </c>
      <c r="B163" s="8">
        <v>186</v>
      </c>
      <c r="C163" s="4">
        <v>4</v>
      </c>
      <c r="D163" s="90">
        <f t="shared" si="11"/>
        <v>60</v>
      </c>
      <c r="E163" s="32">
        <v>20</v>
      </c>
      <c r="F163" s="63"/>
      <c r="G163" s="26"/>
    </row>
    <row r="164" spans="1:7" ht="15">
      <c r="A164" s="5">
        <f t="shared" si="12"/>
        <v>154</v>
      </c>
      <c r="B164" s="8">
        <v>187</v>
      </c>
      <c r="C164" s="30">
        <v>4.03</v>
      </c>
      <c r="D164" s="90">
        <f t="shared" si="11"/>
        <v>60.45</v>
      </c>
      <c r="E164" s="32">
        <v>20</v>
      </c>
      <c r="F164" s="63"/>
      <c r="G164" s="26"/>
    </row>
    <row r="165" spans="1:7" ht="15">
      <c r="A165" s="5">
        <f t="shared" si="12"/>
        <v>155</v>
      </c>
      <c r="B165" s="8">
        <v>188</v>
      </c>
      <c r="C165" s="6">
        <v>4.09</v>
      </c>
      <c r="D165" s="90">
        <f t="shared" si="11"/>
        <v>61.349999999999994</v>
      </c>
      <c r="E165" s="32">
        <v>20</v>
      </c>
      <c r="F165" s="63"/>
      <c r="G165" s="26"/>
    </row>
    <row r="166" spans="1:7" ht="15">
      <c r="A166" s="5">
        <f t="shared" si="12"/>
        <v>156</v>
      </c>
      <c r="B166" s="39">
        <v>189</v>
      </c>
      <c r="C166" s="4">
        <v>4.27</v>
      </c>
      <c r="D166" s="90">
        <f t="shared" si="11"/>
        <v>64.05</v>
      </c>
      <c r="E166" s="32">
        <v>20</v>
      </c>
      <c r="F166" s="63"/>
      <c r="G166" s="26"/>
    </row>
    <row r="167" spans="1:7" ht="15">
      <c r="A167" s="5">
        <f t="shared" si="12"/>
        <v>157</v>
      </c>
      <c r="B167" s="8">
        <v>190</v>
      </c>
      <c r="C167" s="4">
        <v>4.28</v>
      </c>
      <c r="D167" s="90">
        <f t="shared" si="11"/>
        <v>64.2</v>
      </c>
      <c r="E167" s="32">
        <v>20</v>
      </c>
      <c r="F167" s="63"/>
      <c r="G167" s="26"/>
    </row>
    <row r="168" spans="1:7" ht="15">
      <c r="A168" s="5">
        <f t="shared" si="12"/>
        <v>158</v>
      </c>
      <c r="B168" s="8">
        <v>191</v>
      </c>
      <c r="C168" s="4">
        <v>5.04</v>
      </c>
      <c r="D168" s="90">
        <f t="shared" si="11"/>
        <v>75.6</v>
      </c>
      <c r="E168" s="32">
        <v>20</v>
      </c>
      <c r="F168" s="63"/>
      <c r="G168" s="26"/>
    </row>
    <row r="169" spans="1:7" ht="15">
      <c r="A169" s="5">
        <f t="shared" si="12"/>
        <v>159</v>
      </c>
      <c r="B169" s="8">
        <v>192</v>
      </c>
      <c r="C169" s="4">
        <v>3.98</v>
      </c>
      <c r="D169" s="90">
        <f t="shared" si="11"/>
        <v>59.7</v>
      </c>
      <c r="E169" s="32">
        <v>20</v>
      </c>
      <c r="F169" s="63"/>
      <c r="G169" s="26"/>
    </row>
    <row r="170" spans="1:7" ht="15">
      <c r="A170" s="5">
        <f t="shared" si="12"/>
        <v>160</v>
      </c>
      <c r="B170" s="8">
        <v>193</v>
      </c>
      <c r="C170" s="4">
        <v>3.85</v>
      </c>
      <c r="D170" s="90">
        <f t="shared" si="11"/>
        <v>57.75</v>
      </c>
      <c r="E170" s="32">
        <v>20</v>
      </c>
      <c r="F170" s="63"/>
      <c r="G170" s="26"/>
    </row>
    <row r="171" spans="1:7" ht="15">
      <c r="A171" s="5">
        <f t="shared" si="12"/>
        <v>161</v>
      </c>
      <c r="B171" s="45" t="s">
        <v>28</v>
      </c>
      <c r="C171" s="4">
        <f>3.82+4.09</f>
        <v>7.91</v>
      </c>
      <c r="D171" s="90">
        <f t="shared" si="11"/>
        <v>118.65</v>
      </c>
      <c r="E171" s="32">
        <v>20</v>
      </c>
      <c r="F171" s="63"/>
      <c r="G171" s="26"/>
    </row>
    <row r="172" spans="1:7" ht="15">
      <c r="A172" s="5">
        <f t="shared" si="12"/>
        <v>162</v>
      </c>
      <c r="B172" s="8">
        <v>195</v>
      </c>
      <c r="C172" s="12">
        <v>4.02</v>
      </c>
      <c r="D172" s="90">
        <f t="shared" si="11"/>
        <v>60.3</v>
      </c>
      <c r="E172" s="32">
        <v>20</v>
      </c>
      <c r="F172" s="63"/>
      <c r="G172" s="26"/>
    </row>
    <row r="173" spans="1:7" ht="15">
      <c r="A173" s="5">
        <f t="shared" si="12"/>
        <v>163</v>
      </c>
      <c r="B173" s="8">
        <v>196</v>
      </c>
      <c r="C173" s="4">
        <v>3.85</v>
      </c>
      <c r="D173" s="90">
        <f t="shared" si="11"/>
        <v>57.75</v>
      </c>
      <c r="E173" s="32">
        <v>20</v>
      </c>
      <c r="F173" s="63"/>
      <c r="G173" s="26"/>
    </row>
    <row r="174" spans="1:7" ht="15">
      <c r="A174" s="5">
        <f t="shared" si="12"/>
        <v>164</v>
      </c>
      <c r="B174" s="8">
        <v>197</v>
      </c>
      <c r="C174" s="4">
        <v>4</v>
      </c>
      <c r="D174" s="90">
        <f t="shared" si="11"/>
        <v>60</v>
      </c>
      <c r="E174" s="32">
        <v>20</v>
      </c>
      <c r="F174" s="63"/>
      <c r="G174" s="26"/>
    </row>
    <row r="175" spans="1:7" ht="15">
      <c r="A175" s="5">
        <f>+A173+1</f>
        <v>164</v>
      </c>
      <c r="B175" s="8">
        <v>198</v>
      </c>
      <c r="C175" s="4">
        <v>4.18</v>
      </c>
      <c r="D175" s="90">
        <f t="shared" si="11"/>
        <v>62.699999999999996</v>
      </c>
      <c r="E175" s="32">
        <v>20</v>
      </c>
      <c r="F175" s="63"/>
      <c r="G175" s="26"/>
    </row>
    <row r="176" spans="1:7" ht="15">
      <c r="A176" s="5">
        <f>+A173+1</f>
        <v>164</v>
      </c>
      <c r="B176" s="8">
        <v>199</v>
      </c>
      <c r="C176" s="4">
        <v>3.85</v>
      </c>
      <c r="D176" s="90">
        <f t="shared" si="11"/>
        <v>57.75</v>
      </c>
      <c r="E176" s="32">
        <v>20</v>
      </c>
      <c r="F176" s="63"/>
      <c r="G176" s="26"/>
    </row>
    <row r="177" spans="1:7" ht="15">
      <c r="A177" s="5">
        <f aca="true" t="shared" si="13" ref="A177:A208">+A176+1</f>
        <v>165</v>
      </c>
      <c r="B177" s="8">
        <v>200</v>
      </c>
      <c r="C177" s="6">
        <v>3.95</v>
      </c>
      <c r="D177" s="90">
        <f t="shared" si="11"/>
        <v>59.25</v>
      </c>
      <c r="E177" s="32">
        <v>20</v>
      </c>
      <c r="F177" s="63"/>
      <c r="G177" s="26"/>
    </row>
    <row r="178" spans="1:7" ht="15">
      <c r="A178" s="5">
        <f t="shared" si="13"/>
        <v>166</v>
      </c>
      <c r="B178" s="8">
        <v>201</v>
      </c>
      <c r="C178" s="4">
        <v>4.11</v>
      </c>
      <c r="D178" s="90">
        <f t="shared" si="11"/>
        <v>61.650000000000006</v>
      </c>
      <c r="E178" s="32">
        <v>20</v>
      </c>
      <c r="F178" s="63"/>
      <c r="G178" s="26"/>
    </row>
    <row r="179" spans="1:7" ht="15">
      <c r="A179" s="5">
        <f t="shared" si="13"/>
        <v>167</v>
      </c>
      <c r="B179" s="8">
        <v>202</v>
      </c>
      <c r="C179" s="4">
        <v>4.27</v>
      </c>
      <c r="D179" s="90">
        <f t="shared" si="11"/>
        <v>64.05</v>
      </c>
      <c r="E179" s="32">
        <v>20</v>
      </c>
      <c r="F179" s="63"/>
      <c r="G179" s="26"/>
    </row>
    <row r="180" spans="1:7" ht="15">
      <c r="A180" s="5">
        <f t="shared" si="13"/>
        <v>168</v>
      </c>
      <c r="B180" s="8">
        <v>203</v>
      </c>
      <c r="C180" s="4">
        <v>3.91</v>
      </c>
      <c r="D180" s="90">
        <f t="shared" si="11"/>
        <v>58.650000000000006</v>
      </c>
      <c r="E180" s="32">
        <v>20</v>
      </c>
      <c r="F180" s="63"/>
      <c r="G180" s="26"/>
    </row>
    <row r="181" spans="1:7" ht="15">
      <c r="A181" s="5">
        <f t="shared" si="13"/>
        <v>169</v>
      </c>
      <c r="B181" s="8">
        <v>204</v>
      </c>
      <c r="C181" s="4">
        <v>4</v>
      </c>
      <c r="D181" s="90">
        <f t="shared" si="11"/>
        <v>60</v>
      </c>
      <c r="E181" s="32">
        <v>20</v>
      </c>
      <c r="F181" s="63"/>
      <c r="G181" s="26"/>
    </row>
    <row r="182" spans="1:7" ht="15">
      <c r="A182" s="5">
        <f t="shared" si="13"/>
        <v>170</v>
      </c>
      <c r="B182" s="8">
        <v>205</v>
      </c>
      <c r="C182" s="4">
        <v>6.39</v>
      </c>
      <c r="D182" s="90">
        <f aca="true" t="shared" si="14" ref="D182:D213">+C182*$D$4</f>
        <v>95.85</v>
      </c>
      <c r="E182" s="32">
        <v>20</v>
      </c>
      <c r="F182" s="63"/>
      <c r="G182" s="26"/>
    </row>
    <row r="183" spans="1:7" ht="15">
      <c r="A183" s="5">
        <f t="shared" si="13"/>
        <v>171</v>
      </c>
      <c r="B183" s="8">
        <v>206</v>
      </c>
      <c r="C183" s="4">
        <v>4.05</v>
      </c>
      <c r="D183" s="90">
        <f t="shared" si="14"/>
        <v>60.75</v>
      </c>
      <c r="E183" s="32">
        <v>20</v>
      </c>
      <c r="F183" s="63"/>
      <c r="G183" s="26"/>
    </row>
    <row r="184" spans="1:7" ht="15">
      <c r="A184" s="5">
        <f t="shared" si="13"/>
        <v>172</v>
      </c>
      <c r="B184" s="8">
        <v>207</v>
      </c>
      <c r="C184" s="15">
        <v>4.09</v>
      </c>
      <c r="D184" s="90">
        <f t="shared" si="14"/>
        <v>61.349999999999994</v>
      </c>
      <c r="E184" s="32">
        <v>20</v>
      </c>
      <c r="F184" s="63"/>
      <c r="G184" s="26"/>
    </row>
    <row r="185" spans="1:7" ht="15">
      <c r="A185" s="5">
        <f t="shared" si="13"/>
        <v>173</v>
      </c>
      <c r="B185" s="45">
        <v>209</v>
      </c>
      <c r="C185" s="4">
        <v>3.91</v>
      </c>
      <c r="D185" s="90">
        <f t="shared" si="14"/>
        <v>58.650000000000006</v>
      </c>
      <c r="E185" s="32">
        <v>20</v>
      </c>
      <c r="F185" s="63"/>
      <c r="G185" s="26"/>
    </row>
    <row r="186" spans="1:7" ht="15">
      <c r="A186" s="5">
        <f t="shared" si="13"/>
        <v>174</v>
      </c>
      <c r="B186" s="8">
        <v>210</v>
      </c>
      <c r="C186" s="4">
        <v>4.03</v>
      </c>
      <c r="D186" s="90">
        <f t="shared" si="14"/>
        <v>60.45</v>
      </c>
      <c r="E186" s="32">
        <v>20</v>
      </c>
      <c r="F186" s="63"/>
      <c r="G186" s="26"/>
    </row>
    <row r="187" spans="1:7" ht="15">
      <c r="A187" s="5">
        <f t="shared" si="13"/>
        <v>175</v>
      </c>
      <c r="B187" s="8">
        <v>211</v>
      </c>
      <c r="C187" s="7">
        <v>3.94</v>
      </c>
      <c r="D187" s="90">
        <f t="shared" si="14"/>
        <v>59.1</v>
      </c>
      <c r="E187" s="32">
        <v>20</v>
      </c>
      <c r="F187" s="63"/>
      <c r="G187" s="26"/>
    </row>
    <row r="188" spans="1:7" ht="15">
      <c r="A188" s="5">
        <f t="shared" si="13"/>
        <v>176</v>
      </c>
      <c r="B188" s="8">
        <v>212</v>
      </c>
      <c r="C188" s="4">
        <v>4.28</v>
      </c>
      <c r="D188" s="90">
        <f t="shared" si="14"/>
        <v>64.2</v>
      </c>
      <c r="E188" s="32">
        <v>20</v>
      </c>
      <c r="F188" s="63"/>
      <c r="G188" s="26"/>
    </row>
    <row r="189" spans="1:7" ht="15">
      <c r="A189" s="5">
        <f t="shared" si="13"/>
        <v>177</v>
      </c>
      <c r="B189" s="8">
        <v>213</v>
      </c>
      <c r="C189" s="12">
        <v>3.75</v>
      </c>
      <c r="D189" s="90">
        <f t="shared" si="14"/>
        <v>56.25</v>
      </c>
      <c r="E189" s="32">
        <v>20</v>
      </c>
      <c r="F189" s="63"/>
      <c r="G189" s="26"/>
    </row>
    <row r="190" spans="1:7" ht="15">
      <c r="A190" s="5">
        <f t="shared" si="13"/>
        <v>178</v>
      </c>
      <c r="B190" s="8">
        <v>214</v>
      </c>
      <c r="C190" s="4">
        <v>4.39</v>
      </c>
      <c r="D190" s="90">
        <f t="shared" si="14"/>
        <v>65.85</v>
      </c>
      <c r="E190" s="32">
        <v>20</v>
      </c>
      <c r="F190" s="64">
        <f>23.9+53.9</f>
        <v>77.8</v>
      </c>
      <c r="G190" s="26"/>
    </row>
    <row r="191" spans="1:7" ht="15">
      <c r="A191" s="5">
        <f t="shared" si="13"/>
        <v>179</v>
      </c>
      <c r="B191" s="8">
        <v>215</v>
      </c>
      <c r="C191" s="12">
        <v>5.13</v>
      </c>
      <c r="D191" s="90">
        <f t="shared" si="14"/>
        <v>76.95</v>
      </c>
      <c r="E191" s="32">
        <v>20</v>
      </c>
      <c r="F191" s="63"/>
      <c r="G191" s="26"/>
    </row>
    <row r="192" spans="1:7" ht="15">
      <c r="A192" s="5">
        <f t="shared" si="13"/>
        <v>180</v>
      </c>
      <c r="B192" s="46">
        <v>216</v>
      </c>
      <c r="C192" s="4">
        <v>3.99</v>
      </c>
      <c r="D192" s="90">
        <f t="shared" si="14"/>
        <v>59.85</v>
      </c>
      <c r="E192" s="32">
        <v>20</v>
      </c>
      <c r="F192" s="63"/>
      <c r="G192" s="26"/>
    </row>
    <row r="193" spans="1:7" ht="15">
      <c r="A193" s="5">
        <f t="shared" si="13"/>
        <v>181</v>
      </c>
      <c r="B193" s="8">
        <v>217</v>
      </c>
      <c r="C193" s="4">
        <v>3.86</v>
      </c>
      <c r="D193" s="90">
        <f t="shared" si="14"/>
        <v>57.9</v>
      </c>
      <c r="E193" s="32">
        <v>20</v>
      </c>
      <c r="F193" s="63"/>
      <c r="G193" s="26"/>
    </row>
    <row r="194" spans="1:7" ht="15">
      <c r="A194" s="5">
        <f t="shared" si="13"/>
        <v>182</v>
      </c>
      <c r="B194" s="38">
        <v>218</v>
      </c>
      <c r="C194" s="11">
        <v>3.89</v>
      </c>
      <c r="D194" s="90">
        <f t="shared" si="14"/>
        <v>58.35</v>
      </c>
      <c r="E194" s="32">
        <v>20</v>
      </c>
      <c r="F194" s="63"/>
      <c r="G194" s="26"/>
    </row>
    <row r="195" spans="1:7" ht="15">
      <c r="A195" s="5">
        <f t="shared" si="13"/>
        <v>183</v>
      </c>
      <c r="B195" s="8">
        <v>219</v>
      </c>
      <c r="C195" s="4">
        <v>4</v>
      </c>
      <c r="D195" s="90">
        <f t="shared" si="14"/>
        <v>60</v>
      </c>
      <c r="E195" s="32">
        <v>20</v>
      </c>
      <c r="F195" s="68">
        <f>112+50</f>
        <v>162</v>
      </c>
      <c r="G195" s="26"/>
    </row>
    <row r="196" spans="1:7" ht="15">
      <c r="A196" s="5">
        <f t="shared" si="13"/>
        <v>184</v>
      </c>
      <c r="B196" s="8">
        <v>220</v>
      </c>
      <c r="C196" s="4">
        <v>4</v>
      </c>
      <c r="D196" s="90">
        <f t="shared" si="14"/>
        <v>60</v>
      </c>
      <c r="E196" s="32">
        <v>20</v>
      </c>
      <c r="F196" s="63"/>
      <c r="G196" s="26"/>
    </row>
    <row r="197" spans="1:7" ht="15">
      <c r="A197" s="5">
        <f t="shared" si="13"/>
        <v>185</v>
      </c>
      <c r="B197" s="45" t="s">
        <v>29</v>
      </c>
      <c r="C197" s="4">
        <f>3.83+4.68</f>
        <v>8.51</v>
      </c>
      <c r="D197" s="90">
        <f t="shared" si="14"/>
        <v>127.64999999999999</v>
      </c>
      <c r="E197" s="32">
        <v>20</v>
      </c>
      <c r="F197" s="62"/>
      <c r="G197" s="26"/>
    </row>
    <row r="198" spans="1:7" ht="15">
      <c r="A198" s="5">
        <f t="shared" si="13"/>
        <v>186</v>
      </c>
      <c r="B198" s="8">
        <v>222</v>
      </c>
      <c r="C198" s="4">
        <v>3.94</v>
      </c>
      <c r="D198" s="90">
        <f t="shared" si="14"/>
        <v>59.1</v>
      </c>
      <c r="E198" s="32">
        <v>20</v>
      </c>
      <c r="F198" s="62"/>
      <c r="G198" s="26"/>
    </row>
    <row r="199" spans="1:7" ht="15">
      <c r="A199" s="5">
        <f t="shared" si="13"/>
        <v>187</v>
      </c>
      <c r="B199" s="8">
        <v>223</v>
      </c>
      <c r="C199" s="4">
        <v>5.58</v>
      </c>
      <c r="D199" s="90">
        <f t="shared" si="14"/>
        <v>83.7</v>
      </c>
      <c r="E199" s="32">
        <v>20</v>
      </c>
      <c r="F199" s="62"/>
      <c r="G199" s="26"/>
    </row>
    <row r="200" spans="1:7" ht="15">
      <c r="A200" s="5">
        <f t="shared" si="13"/>
        <v>188</v>
      </c>
      <c r="B200" s="8" t="s">
        <v>12</v>
      </c>
      <c r="C200" s="4">
        <f>4.1+4.54</f>
        <v>8.64</v>
      </c>
      <c r="D200" s="90">
        <f t="shared" si="14"/>
        <v>129.60000000000002</v>
      </c>
      <c r="E200" s="32">
        <v>20</v>
      </c>
      <c r="F200" s="62"/>
      <c r="G200" s="26"/>
    </row>
    <row r="201" spans="1:7" ht="15">
      <c r="A201" s="5">
        <f t="shared" si="13"/>
        <v>189</v>
      </c>
      <c r="B201" s="8">
        <v>225</v>
      </c>
      <c r="C201" s="4">
        <v>5</v>
      </c>
      <c r="D201" s="90">
        <f t="shared" si="14"/>
        <v>75</v>
      </c>
      <c r="E201" s="32">
        <v>20</v>
      </c>
      <c r="F201" s="62"/>
      <c r="G201" s="26"/>
    </row>
    <row r="202" spans="1:7" ht="15">
      <c r="A202" s="5">
        <f t="shared" si="13"/>
        <v>190</v>
      </c>
      <c r="B202" s="8">
        <v>226</v>
      </c>
      <c r="C202" s="4">
        <v>4.02</v>
      </c>
      <c r="D202" s="90">
        <f t="shared" si="14"/>
        <v>60.3</v>
      </c>
      <c r="E202" s="32">
        <v>20</v>
      </c>
      <c r="F202" s="62"/>
      <c r="G202" s="26"/>
    </row>
    <row r="203" spans="1:7" ht="15">
      <c r="A203" s="5">
        <f t="shared" si="13"/>
        <v>191</v>
      </c>
      <c r="B203" s="8">
        <v>228</v>
      </c>
      <c r="C203" s="12">
        <v>4.15</v>
      </c>
      <c r="D203" s="90">
        <f t="shared" si="14"/>
        <v>62.25000000000001</v>
      </c>
      <c r="E203" s="32">
        <v>20</v>
      </c>
      <c r="F203" s="62"/>
      <c r="G203" s="26"/>
    </row>
    <row r="204" spans="1:7" ht="15">
      <c r="A204" s="5">
        <f t="shared" si="13"/>
        <v>192</v>
      </c>
      <c r="B204" s="8">
        <v>230</v>
      </c>
      <c r="C204" s="12">
        <v>6.07</v>
      </c>
      <c r="D204" s="90">
        <f t="shared" si="14"/>
        <v>91.05000000000001</v>
      </c>
      <c r="E204" s="32">
        <v>20</v>
      </c>
      <c r="F204" s="62"/>
      <c r="G204" s="26"/>
    </row>
    <row r="205" spans="1:7" ht="15">
      <c r="A205" s="5">
        <f t="shared" si="13"/>
        <v>193</v>
      </c>
      <c r="B205" s="8">
        <v>231</v>
      </c>
      <c r="C205" s="6">
        <v>4.03</v>
      </c>
      <c r="D205" s="90">
        <f t="shared" si="14"/>
        <v>60.45</v>
      </c>
      <c r="E205" s="32">
        <v>20</v>
      </c>
      <c r="F205" s="62"/>
      <c r="G205" s="26"/>
    </row>
    <row r="206" spans="1:7" ht="15">
      <c r="A206" s="5">
        <f t="shared" si="13"/>
        <v>194</v>
      </c>
      <c r="B206" s="8">
        <v>232</v>
      </c>
      <c r="C206" s="4">
        <v>4.21</v>
      </c>
      <c r="D206" s="90">
        <f t="shared" si="14"/>
        <v>63.15</v>
      </c>
      <c r="E206" s="32">
        <v>20</v>
      </c>
      <c r="F206" s="62"/>
      <c r="G206" s="26"/>
    </row>
    <row r="207" spans="1:7" ht="15">
      <c r="A207" s="5">
        <f t="shared" si="13"/>
        <v>195</v>
      </c>
      <c r="B207" s="8">
        <v>233</v>
      </c>
      <c r="C207" s="4">
        <v>5.12</v>
      </c>
      <c r="D207" s="90">
        <f t="shared" si="14"/>
        <v>76.8</v>
      </c>
      <c r="E207" s="32">
        <v>20</v>
      </c>
      <c r="F207" s="62"/>
      <c r="G207" s="26"/>
    </row>
    <row r="208" spans="1:7" ht="15">
      <c r="A208" s="5">
        <f t="shared" si="13"/>
        <v>196</v>
      </c>
      <c r="B208" s="8">
        <v>234</v>
      </c>
      <c r="C208" s="11">
        <v>4.71</v>
      </c>
      <c r="D208" s="90">
        <f t="shared" si="14"/>
        <v>70.65</v>
      </c>
      <c r="E208" s="32">
        <v>20</v>
      </c>
      <c r="F208" s="62"/>
      <c r="G208" s="26"/>
    </row>
    <row r="209" spans="1:7" ht="15">
      <c r="A209" s="5">
        <f aca="true" t="shared" si="15" ref="A209:A240">+A208+1</f>
        <v>197</v>
      </c>
      <c r="B209" s="8">
        <v>235</v>
      </c>
      <c r="C209" s="11">
        <v>7</v>
      </c>
      <c r="D209" s="90">
        <f t="shared" si="14"/>
        <v>105</v>
      </c>
      <c r="E209" s="32">
        <v>20</v>
      </c>
      <c r="F209" s="62"/>
      <c r="G209" s="26"/>
    </row>
    <row r="210" spans="1:7" ht="15">
      <c r="A210" s="5">
        <f t="shared" si="15"/>
        <v>198</v>
      </c>
      <c r="B210" s="8">
        <v>236</v>
      </c>
      <c r="C210" s="4">
        <v>5.37</v>
      </c>
      <c r="D210" s="90">
        <f t="shared" si="14"/>
        <v>80.55</v>
      </c>
      <c r="E210" s="32">
        <v>20</v>
      </c>
      <c r="F210" s="62"/>
      <c r="G210" s="26"/>
    </row>
    <row r="211" spans="1:7" ht="15">
      <c r="A211" s="5">
        <f t="shared" si="15"/>
        <v>199</v>
      </c>
      <c r="B211" s="37">
        <v>237</v>
      </c>
      <c r="C211" s="13">
        <v>5.49</v>
      </c>
      <c r="D211" s="90">
        <f t="shared" si="14"/>
        <v>82.35000000000001</v>
      </c>
      <c r="E211" s="32">
        <v>20</v>
      </c>
      <c r="F211" s="62"/>
      <c r="G211" s="26"/>
    </row>
    <row r="212" spans="1:7" ht="15">
      <c r="A212" s="5">
        <f t="shared" si="15"/>
        <v>200</v>
      </c>
      <c r="B212" s="8">
        <v>238</v>
      </c>
      <c r="C212" s="6">
        <v>6.21</v>
      </c>
      <c r="D212" s="90">
        <f t="shared" si="14"/>
        <v>93.15</v>
      </c>
      <c r="E212" s="32">
        <v>20</v>
      </c>
      <c r="F212" s="62"/>
      <c r="G212" s="26"/>
    </row>
    <row r="213" spans="1:7" ht="15">
      <c r="A213" s="5">
        <f t="shared" si="15"/>
        <v>201</v>
      </c>
      <c r="B213" s="8">
        <v>239</v>
      </c>
      <c r="C213" s="14">
        <v>5.608</v>
      </c>
      <c r="D213" s="90">
        <f t="shared" si="14"/>
        <v>84.11999999999999</v>
      </c>
      <c r="E213" s="32">
        <v>20</v>
      </c>
      <c r="F213" s="62"/>
      <c r="G213" s="26"/>
    </row>
    <row r="214" spans="1:7" ht="15">
      <c r="A214" s="5">
        <f t="shared" si="15"/>
        <v>202</v>
      </c>
      <c r="B214" s="8">
        <v>240</v>
      </c>
      <c r="C214" s="11">
        <v>6.97</v>
      </c>
      <c r="D214" s="90">
        <f aca="true" t="shared" si="16" ref="D214:D231">+C214*$D$4</f>
        <v>104.55</v>
      </c>
      <c r="E214" s="32">
        <v>20</v>
      </c>
      <c r="F214" s="62"/>
      <c r="G214" s="26"/>
    </row>
    <row r="215" spans="1:7" ht="15">
      <c r="A215" s="5">
        <f t="shared" si="15"/>
        <v>203</v>
      </c>
      <c r="B215" s="8">
        <v>241</v>
      </c>
      <c r="C215" s="4">
        <v>6.41</v>
      </c>
      <c r="D215" s="90">
        <f t="shared" si="16"/>
        <v>96.15</v>
      </c>
      <c r="E215" s="32">
        <v>20</v>
      </c>
      <c r="F215" s="62"/>
      <c r="G215" s="26"/>
    </row>
    <row r="216" spans="1:7" ht="15">
      <c r="A216" s="5">
        <f t="shared" si="15"/>
        <v>204</v>
      </c>
      <c r="B216" s="8">
        <v>242</v>
      </c>
      <c r="C216" s="15">
        <v>4.67</v>
      </c>
      <c r="D216" s="90">
        <f t="shared" si="16"/>
        <v>70.05</v>
      </c>
      <c r="E216" s="32">
        <v>20</v>
      </c>
      <c r="F216" s="62"/>
      <c r="G216" s="26"/>
    </row>
    <row r="217" spans="1:7" ht="15">
      <c r="A217" s="5">
        <f t="shared" si="15"/>
        <v>205</v>
      </c>
      <c r="B217" s="8">
        <v>244</v>
      </c>
      <c r="C217" s="15">
        <v>7.82</v>
      </c>
      <c r="D217" s="91">
        <f t="shared" si="16"/>
        <v>117.30000000000001</v>
      </c>
      <c r="E217" s="32">
        <v>20</v>
      </c>
      <c r="F217" s="62"/>
      <c r="G217" s="26"/>
    </row>
    <row r="218" spans="1:7" ht="15">
      <c r="A218" s="5">
        <f t="shared" si="15"/>
        <v>206</v>
      </c>
      <c r="B218" s="8" t="s">
        <v>13</v>
      </c>
      <c r="C218" s="15">
        <f>4.02+5.13</f>
        <v>9.149999999999999</v>
      </c>
      <c r="D218" s="96">
        <f>+C218*$D$4-91.5</f>
        <v>45.74999999999997</v>
      </c>
      <c r="E218" s="94">
        <f>20-10</f>
        <v>10</v>
      </c>
      <c r="F218" s="62"/>
      <c r="G218" s="26"/>
    </row>
    <row r="219" spans="1:7" ht="15">
      <c r="A219" s="5">
        <f t="shared" si="15"/>
        <v>207</v>
      </c>
      <c r="B219" s="44">
        <v>246</v>
      </c>
      <c r="C219" s="15">
        <v>4</v>
      </c>
      <c r="D219" s="90">
        <f t="shared" si="16"/>
        <v>60</v>
      </c>
      <c r="E219" s="32">
        <v>20</v>
      </c>
      <c r="F219" s="62"/>
      <c r="G219" s="26"/>
    </row>
    <row r="220" spans="1:7" ht="18.75" customHeight="1">
      <c r="A220" s="5">
        <f t="shared" si="15"/>
        <v>208</v>
      </c>
      <c r="B220" s="8">
        <v>247</v>
      </c>
      <c r="C220" s="16">
        <v>6.85</v>
      </c>
      <c r="D220" s="90">
        <f t="shared" si="16"/>
        <v>102.75</v>
      </c>
      <c r="E220" s="32">
        <v>20</v>
      </c>
      <c r="F220" s="62"/>
      <c r="G220" s="26"/>
    </row>
    <row r="221" spans="1:7" ht="15">
      <c r="A221" s="5">
        <f t="shared" si="15"/>
        <v>209</v>
      </c>
      <c r="B221" s="8">
        <v>249</v>
      </c>
      <c r="C221" s="15">
        <v>4.38</v>
      </c>
      <c r="D221" s="90">
        <f t="shared" si="16"/>
        <v>65.7</v>
      </c>
      <c r="E221" s="32">
        <v>20</v>
      </c>
      <c r="F221" s="62"/>
      <c r="G221" s="26"/>
    </row>
    <row r="222" spans="1:7" ht="15">
      <c r="A222" s="5">
        <f t="shared" si="15"/>
        <v>210</v>
      </c>
      <c r="B222" s="8">
        <v>250</v>
      </c>
      <c r="C222" s="15">
        <v>3.93</v>
      </c>
      <c r="D222" s="90">
        <f t="shared" si="16"/>
        <v>58.95</v>
      </c>
      <c r="E222" s="32">
        <v>20</v>
      </c>
      <c r="F222" s="62"/>
      <c r="G222" s="26"/>
    </row>
    <row r="223" spans="1:7" ht="15">
      <c r="A223" s="5">
        <f t="shared" si="15"/>
        <v>211</v>
      </c>
      <c r="B223" s="8">
        <v>251</v>
      </c>
      <c r="C223" s="15">
        <v>4.02</v>
      </c>
      <c r="D223" s="90">
        <f t="shared" si="16"/>
        <v>60.3</v>
      </c>
      <c r="E223" s="32">
        <v>20</v>
      </c>
      <c r="F223" s="62"/>
      <c r="G223" s="26"/>
    </row>
    <row r="224" spans="1:7" ht="15">
      <c r="A224" s="5">
        <f t="shared" si="15"/>
        <v>212</v>
      </c>
      <c r="B224" s="8" t="s">
        <v>14</v>
      </c>
      <c r="C224" s="16">
        <v>13.06</v>
      </c>
      <c r="D224" s="90">
        <f t="shared" si="16"/>
        <v>195.9</v>
      </c>
      <c r="E224" s="32">
        <v>20</v>
      </c>
      <c r="F224" s="62"/>
      <c r="G224" s="26"/>
    </row>
    <row r="225" spans="1:7" ht="15">
      <c r="A225" s="10">
        <f t="shared" si="15"/>
        <v>213</v>
      </c>
      <c r="B225" s="8">
        <v>253</v>
      </c>
      <c r="C225" s="15">
        <v>2.94</v>
      </c>
      <c r="D225" s="90">
        <f t="shared" si="16"/>
        <v>44.1</v>
      </c>
      <c r="E225" s="32">
        <v>20</v>
      </c>
      <c r="F225" s="62"/>
      <c r="G225" s="26"/>
    </row>
    <row r="226" spans="1:7" ht="15">
      <c r="A226" s="5">
        <f t="shared" si="15"/>
        <v>214</v>
      </c>
      <c r="B226" s="8">
        <v>254</v>
      </c>
      <c r="C226" s="15">
        <v>3.77</v>
      </c>
      <c r="D226" s="90">
        <f t="shared" si="16"/>
        <v>56.55</v>
      </c>
      <c r="E226" s="32">
        <v>20</v>
      </c>
      <c r="F226" s="62"/>
      <c r="G226" s="26"/>
    </row>
    <row r="227" spans="1:7" ht="15">
      <c r="A227" s="5">
        <f t="shared" si="15"/>
        <v>215</v>
      </c>
      <c r="B227" s="8">
        <v>255</v>
      </c>
      <c r="C227" s="15">
        <v>6.08</v>
      </c>
      <c r="D227" s="90">
        <f t="shared" si="16"/>
        <v>91.2</v>
      </c>
      <c r="E227" s="32">
        <v>20</v>
      </c>
      <c r="F227" s="62"/>
      <c r="G227" s="26"/>
    </row>
    <row r="228" spans="1:7" ht="15">
      <c r="A228" s="5">
        <f t="shared" si="15"/>
        <v>216</v>
      </c>
      <c r="B228" s="8">
        <v>256</v>
      </c>
      <c r="C228" s="15">
        <v>6.5</v>
      </c>
      <c r="D228" s="90">
        <f t="shared" si="16"/>
        <v>97.5</v>
      </c>
      <c r="E228" s="32">
        <v>20</v>
      </c>
      <c r="F228" s="62"/>
      <c r="G228" s="26"/>
    </row>
    <row r="229" spans="1:7" ht="15">
      <c r="A229" s="5">
        <f t="shared" si="15"/>
        <v>217</v>
      </c>
      <c r="B229" s="8" t="s">
        <v>15</v>
      </c>
      <c r="C229" s="16">
        <f>3.98+2.92</f>
        <v>6.9</v>
      </c>
      <c r="D229" s="90">
        <f t="shared" si="16"/>
        <v>103.5</v>
      </c>
      <c r="E229" s="32">
        <v>20</v>
      </c>
      <c r="F229" s="62"/>
      <c r="G229" s="26"/>
    </row>
    <row r="230" spans="1:7" ht="15">
      <c r="A230" s="5">
        <f t="shared" si="15"/>
        <v>218</v>
      </c>
      <c r="B230" s="8">
        <v>259</v>
      </c>
      <c r="C230" s="17">
        <v>3.88</v>
      </c>
      <c r="D230" s="90">
        <f t="shared" si="16"/>
        <v>58.199999999999996</v>
      </c>
      <c r="E230" s="32">
        <v>20</v>
      </c>
      <c r="F230" s="62"/>
      <c r="G230" s="26"/>
    </row>
    <row r="231" spans="1:7" ht="15">
      <c r="A231" s="5">
        <f t="shared" si="15"/>
        <v>219</v>
      </c>
      <c r="B231" s="8" t="s">
        <v>43</v>
      </c>
      <c r="C231" s="15">
        <f>6.7+3.84</f>
        <v>10.54</v>
      </c>
      <c r="D231" s="90">
        <f t="shared" si="16"/>
        <v>158.1</v>
      </c>
      <c r="E231" s="32">
        <v>20</v>
      </c>
      <c r="F231" s="62"/>
      <c r="G231" s="26"/>
    </row>
    <row r="232" spans="1:7" ht="15" hidden="1">
      <c r="A232" s="5">
        <f t="shared" si="15"/>
        <v>220</v>
      </c>
      <c r="B232" s="54">
        <v>261</v>
      </c>
      <c r="C232" s="17"/>
      <c r="D232" s="91"/>
      <c r="E232" s="32">
        <v>20</v>
      </c>
      <c r="F232" s="62"/>
      <c r="G232" s="26"/>
    </row>
    <row r="233" spans="1:7" ht="15">
      <c r="A233" s="5">
        <f t="shared" si="15"/>
        <v>221</v>
      </c>
      <c r="B233" s="38">
        <v>262</v>
      </c>
      <c r="C233" s="15">
        <v>4.26</v>
      </c>
      <c r="D233" s="90">
        <f aca="true" t="shared" si="17" ref="D233:D263">+C233*$D$4</f>
        <v>63.9</v>
      </c>
      <c r="E233" s="32">
        <v>20</v>
      </c>
      <c r="F233" s="62"/>
      <c r="G233" s="26"/>
    </row>
    <row r="234" spans="1:7" ht="15">
      <c r="A234" s="5">
        <f t="shared" si="15"/>
        <v>222</v>
      </c>
      <c r="B234" s="8">
        <v>263</v>
      </c>
      <c r="C234" s="15">
        <v>4.04</v>
      </c>
      <c r="D234" s="90">
        <f t="shared" si="17"/>
        <v>60.6</v>
      </c>
      <c r="E234" s="32">
        <v>20</v>
      </c>
      <c r="F234" s="62"/>
      <c r="G234" s="26"/>
    </row>
    <row r="235" spans="1:7" ht="15">
      <c r="A235" s="5">
        <f t="shared" si="15"/>
        <v>223</v>
      </c>
      <c r="B235" s="8">
        <v>265</v>
      </c>
      <c r="C235" s="15">
        <v>5.53</v>
      </c>
      <c r="D235" s="90">
        <f t="shared" si="17"/>
        <v>82.95</v>
      </c>
      <c r="E235" s="32">
        <v>20</v>
      </c>
      <c r="F235" s="62"/>
      <c r="G235" s="26"/>
    </row>
    <row r="236" spans="1:7" ht="15">
      <c r="A236" s="5">
        <f t="shared" si="15"/>
        <v>224</v>
      </c>
      <c r="B236" s="54" t="s">
        <v>33</v>
      </c>
      <c r="C236" s="15">
        <f>4.05+4.39</f>
        <v>8.44</v>
      </c>
      <c r="D236" s="90">
        <f t="shared" si="17"/>
        <v>126.6</v>
      </c>
      <c r="E236" s="32">
        <v>20</v>
      </c>
      <c r="F236" s="62"/>
      <c r="G236" s="26"/>
    </row>
    <row r="237" spans="1:7" ht="15">
      <c r="A237" s="5">
        <f t="shared" si="15"/>
        <v>225</v>
      </c>
      <c r="B237" s="8" t="s">
        <v>32</v>
      </c>
      <c r="C237" s="15">
        <f>5.49+6.04</f>
        <v>11.530000000000001</v>
      </c>
      <c r="D237" s="90">
        <f t="shared" si="17"/>
        <v>172.95000000000002</v>
      </c>
      <c r="E237" s="32">
        <v>20</v>
      </c>
      <c r="F237" s="62"/>
      <c r="G237" s="26"/>
    </row>
    <row r="238" spans="1:7" ht="15">
      <c r="A238" s="5">
        <f t="shared" si="15"/>
        <v>226</v>
      </c>
      <c r="B238" s="8">
        <v>268</v>
      </c>
      <c r="C238" s="15">
        <v>5.88</v>
      </c>
      <c r="D238" s="90">
        <f t="shared" si="17"/>
        <v>88.2</v>
      </c>
      <c r="E238" s="32">
        <v>20</v>
      </c>
      <c r="F238" s="62"/>
      <c r="G238" s="26"/>
    </row>
    <row r="239" spans="1:7" ht="15">
      <c r="A239" s="5">
        <f t="shared" si="15"/>
        <v>227</v>
      </c>
      <c r="B239" s="8">
        <v>269</v>
      </c>
      <c r="C239" s="16">
        <v>3.64</v>
      </c>
      <c r="D239" s="90">
        <f t="shared" si="17"/>
        <v>54.6</v>
      </c>
      <c r="E239" s="32">
        <v>20</v>
      </c>
      <c r="F239" s="62"/>
      <c r="G239" s="26"/>
    </row>
    <row r="240" spans="1:7" ht="15">
      <c r="A240" s="5">
        <f t="shared" si="15"/>
        <v>228</v>
      </c>
      <c r="B240" s="8" t="s">
        <v>48</v>
      </c>
      <c r="C240" s="15">
        <f>4+3.79</f>
        <v>7.79</v>
      </c>
      <c r="D240" s="90">
        <f t="shared" si="17"/>
        <v>116.85</v>
      </c>
      <c r="E240" s="32">
        <v>20</v>
      </c>
      <c r="F240" s="62"/>
      <c r="G240" s="26"/>
    </row>
    <row r="241" spans="1:7" ht="15">
      <c r="A241" s="5">
        <f aca="true" t="shared" si="18" ref="A241:A268">+A240+1</f>
        <v>229</v>
      </c>
      <c r="B241" s="8">
        <v>271</v>
      </c>
      <c r="C241" s="15">
        <v>4.39</v>
      </c>
      <c r="D241" s="90">
        <f t="shared" si="17"/>
        <v>65.85</v>
      </c>
      <c r="E241" s="32">
        <v>20</v>
      </c>
      <c r="F241" s="62"/>
      <c r="G241" s="26"/>
    </row>
    <row r="242" spans="1:7" ht="15">
      <c r="A242" s="5">
        <f t="shared" si="18"/>
        <v>230</v>
      </c>
      <c r="B242" s="8">
        <v>272</v>
      </c>
      <c r="C242" s="15">
        <v>4.34</v>
      </c>
      <c r="D242" s="90">
        <f t="shared" si="17"/>
        <v>65.1</v>
      </c>
      <c r="E242" s="32">
        <v>20</v>
      </c>
      <c r="F242" s="62"/>
      <c r="G242" s="26"/>
    </row>
    <row r="243" spans="1:7" ht="15">
      <c r="A243" s="5">
        <f t="shared" si="18"/>
        <v>231</v>
      </c>
      <c r="B243" s="8">
        <v>274</v>
      </c>
      <c r="C243" s="4">
        <v>4.01</v>
      </c>
      <c r="D243" s="90">
        <f t="shared" si="17"/>
        <v>60.15</v>
      </c>
      <c r="E243" s="32">
        <v>20</v>
      </c>
      <c r="F243" s="62"/>
      <c r="G243" s="26"/>
    </row>
    <row r="244" spans="1:7" ht="15">
      <c r="A244" s="5">
        <f t="shared" si="18"/>
        <v>232</v>
      </c>
      <c r="B244" s="8">
        <v>275</v>
      </c>
      <c r="C244" s="4">
        <v>4.3</v>
      </c>
      <c r="D244" s="90">
        <f t="shared" si="17"/>
        <v>64.5</v>
      </c>
      <c r="E244" s="32">
        <v>20</v>
      </c>
      <c r="F244" s="62"/>
      <c r="G244" s="26"/>
    </row>
    <row r="245" spans="1:7" ht="15">
      <c r="A245" s="5">
        <f t="shared" si="18"/>
        <v>233</v>
      </c>
      <c r="B245" s="43" t="s">
        <v>40</v>
      </c>
      <c r="C245" s="4">
        <f>24.32+3.99</f>
        <v>28.310000000000002</v>
      </c>
      <c r="D245" s="90">
        <f t="shared" si="17"/>
        <v>424.65000000000003</v>
      </c>
      <c r="E245" s="32">
        <v>20</v>
      </c>
      <c r="F245" s="62"/>
      <c r="G245" s="26"/>
    </row>
    <row r="246" spans="1:7" ht="15">
      <c r="A246" s="5">
        <f t="shared" si="18"/>
        <v>234</v>
      </c>
      <c r="B246" s="8" t="s">
        <v>16</v>
      </c>
      <c r="C246" s="4">
        <v>8.17</v>
      </c>
      <c r="D246" s="90">
        <f t="shared" si="17"/>
        <v>122.55</v>
      </c>
      <c r="E246" s="32">
        <v>20</v>
      </c>
      <c r="F246" s="62"/>
      <c r="G246" s="26"/>
    </row>
    <row r="247" spans="1:7" ht="15">
      <c r="A247" s="5">
        <f>+A246+1</f>
        <v>235</v>
      </c>
      <c r="B247" s="8">
        <v>282</v>
      </c>
      <c r="C247" s="70">
        <v>4.77</v>
      </c>
      <c r="D247" s="90">
        <f t="shared" si="17"/>
        <v>71.55</v>
      </c>
      <c r="E247" s="32">
        <v>20</v>
      </c>
      <c r="F247" s="62"/>
      <c r="G247" s="26"/>
    </row>
    <row r="248" spans="1:7" ht="15">
      <c r="A248" s="5">
        <f t="shared" si="18"/>
        <v>236</v>
      </c>
      <c r="B248" s="8">
        <v>283</v>
      </c>
      <c r="C248" s="6">
        <v>3.97</v>
      </c>
      <c r="D248" s="90">
        <f t="shared" si="17"/>
        <v>59.550000000000004</v>
      </c>
      <c r="E248" s="32">
        <v>20</v>
      </c>
      <c r="F248" s="62"/>
      <c r="G248" s="26"/>
    </row>
    <row r="249" spans="1:7" ht="15">
      <c r="A249" s="5">
        <f t="shared" si="18"/>
        <v>237</v>
      </c>
      <c r="B249" s="8">
        <v>284</v>
      </c>
      <c r="C249" s="4">
        <v>4.13</v>
      </c>
      <c r="D249" s="90">
        <f t="shared" si="17"/>
        <v>61.949999999999996</v>
      </c>
      <c r="E249" s="32">
        <v>20</v>
      </c>
      <c r="F249" s="62"/>
      <c r="G249" s="26"/>
    </row>
    <row r="250" spans="1:7" ht="15">
      <c r="A250" s="5">
        <f t="shared" si="18"/>
        <v>238</v>
      </c>
      <c r="B250" s="8">
        <v>286</v>
      </c>
      <c r="C250" s="4">
        <v>2.15</v>
      </c>
      <c r="D250" s="90">
        <f t="shared" si="17"/>
        <v>32.25</v>
      </c>
      <c r="E250" s="32">
        <v>20</v>
      </c>
      <c r="F250" s="62"/>
      <c r="G250" s="26"/>
    </row>
    <row r="251" spans="1:7" ht="15">
      <c r="A251" s="5">
        <f t="shared" si="18"/>
        <v>239</v>
      </c>
      <c r="B251" s="8">
        <v>287</v>
      </c>
      <c r="C251" s="4">
        <v>4.25</v>
      </c>
      <c r="D251" s="90">
        <f t="shared" si="17"/>
        <v>63.75</v>
      </c>
      <c r="E251" s="32">
        <v>20</v>
      </c>
      <c r="F251" s="62"/>
      <c r="G251" s="26"/>
    </row>
    <row r="252" spans="1:7" ht="15">
      <c r="A252" s="5">
        <f t="shared" si="18"/>
        <v>240</v>
      </c>
      <c r="B252" s="8">
        <v>288</v>
      </c>
      <c r="C252" s="4">
        <v>4.12</v>
      </c>
      <c r="D252" s="90">
        <f t="shared" si="17"/>
        <v>61.800000000000004</v>
      </c>
      <c r="E252" s="32">
        <v>20</v>
      </c>
      <c r="F252" s="62"/>
      <c r="G252" s="26"/>
    </row>
    <row r="253" spans="1:7" ht="15">
      <c r="A253" s="5">
        <f t="shared" si="18"/>
        <v>241</v>
      </c>
      <c r="B253" s="8">
        <v>289</v>
      </c>
      <c r="C253" s="12">
        <v>4.16</v>
      </c>
      <c r="D253" s="90">
        <f t="shared" si="17"/>
        <v>62.400000000000006</v>
      </c>
      <c r="E253" s="32">
        <v>20</v>
      </c>
      <c r="F253" s="62"/>
      <c r="G253" s="26"/>
    </row>
    <row r="254" spans="1:7" ht="15">
      <c r="A254" s="5">
        <f t="shared" si="18"/>
        <v>242</v>
      </c>
      <c r="B254" s="8">
        <v>290</v>
      </c>
      <c r="C254" s="4">
        <v>4.2</v>
      </c>
      <c r="D254" s="90">
        <f t="shared" si="17"/>
        <v>63</v>
      </c>
      <c r="E254" s="32">
        <v>20</v>
      </c>
      <c r="F254" s="62"/>
      <c r="G254" s="26"/>
    </row>
    <row r="255" spans="1:7" ht="15">
      <c r="A255" s="5">
        <f t="shared" si="18"/>
        <v>243</v>
      </c>
      <c r="B255" s="8">
        <v>291</v>
      </c>
      <c r="C255" s="4">
        <v>4.43</v>
      </c>
      <c r="D255" s="90">
        <f t="shared" si="17"/>
        <v>66.44999999999999</v>
      </c>
      <c r="E255" s="32">
        <v>20</v>
      </c>
      <c r="F255" s="62"/>
      <c r="G255" s="26"/>
    </row>
    <row r="256" spans="1:7" ht="15">
      <c r="A256" s="5">
        <f t="shared" si="18"/>
        <v>244</v>
      </c>
      <c r="B256" s="8">
        <v>292</v>
      </c>
      <c r="C256" s="4">
        <v>3.9</v>
      </c>
      <c r="D256" s="90">
        <f t="shared" si="17"/>
        <v>58.5</v>
      </c>
      <c r="E256" s="32">
        <v>20</v>
      </c>
      <c r="F256" s="62"/>
      <c r="G256" s="26"/>
    </row>
    <row r="257" spans="1:7" ht="15">
      <c r="A257" s="5">
        <f t="shared" si="18"/>
        <v>245</v>
      </c>
      <c r="B257" s="8">
        <v>293</v>
      </c>
      <c r="C257" s="4">
        <v>3.6</v>
      </c>
      <c r="D257" s="90">
        <f t="shared" si="17"/>
        <v>54</v>
      </c>
      <c r="E257" s="32">
        <v>20</v>
      </c>
      <c r="F257" s="62"/>
      <c r="G257" s="26"/>
    </row>
    <row r="258" spans="1:7" ht="15">
      <c r="A258" s="5">
        <f t="shared" si="18"/>
        <v>246</v>
      </c>
      <c r="B258" s="8">
        <v>294</v>
      </c>
      <c r="C258" s="4">
        <v>3.89</v>
      </c>
      <c r="D258" s="90">
        <f t="shared" si="17"/>
        <v>58.35</v>
      </c>
      <c r="E258" s="32">
        <v>20</v>
      </c>
      <c r="F258" s="62"/>
      <c r="G258" s="26"/>
    </row>
    <row r="259" spans="1:7" ht="15">
      <c r="A259" s="5">
        <f t="shared" si="18"/>
        <v>247</v>
      </c>
      <c r="B259" s="8">
        <v>295</v>
      </c>
      <c r="C259" s="4">
        <v>4.29</v>
      </c>
      <c r="D259" s="90">
        <f t="shared" si="17"/>
        <v>64.35</v>
      </c>
      <c r="E259" s="32">
        <v>20</v>
      </c>
      <c r="F259" s="62"/>
      <c r="G259" s="26"/>
    </row>
    <row r="260" spans="1:7" ht="15">
      <c r="A260" s="5">
        <f t="shared" si="18"/>
        <v>248</v>
      </c>
      <c r="B260" s="8">
        <v>296</v>
      </c>
      <c r="C260" s="4">
        <v>4.23</v>
      </c>
      <c r="D260" s="90">
        <f t="shared" si="17"/>
        <v>63.45</v>
      </c>
      <c r="E260" s="32">
        <v>20</v>
      </c>
      <c r="F260" s="62"/>
      <c r="G260" s="26"/>
    </row>
    <row r="261" spans="1:7" ht="15">
      <c r="A261" s="5">
        <f t="shared" si="18"/>
        <v>249</v>
      </c>
      <c r="B261" s="8">
        <v>297</v>
      </c>
      <c r="C261" s="6">
        <v>4.17</v>
      </c>
      <c r="D261" s="90">
        <f t="shared" si="17"/>
        <v>62.55</v>
      </c>
      <c r="E261" s="32">
        <v>20</v>
      </c>
      <c r="F261" s="62"/>
      <c r="G261" s="26"/>
    </row>
    <row r="262" spans="1:7" ht="15">
      <c r="A262" s="5">
        <f t="shared" si="18"/>
        <v>250</v>
      </c>
      <c r="B262" s="8">
        <v>298</v>
      </c>
      <c r="C262" s="4">
        <v>4.16</v>
      </c>
      <c r="D262" s="90">
        <f t="shared" si="17"/>
        <v>62.400000000000006</v>
      </c>
      <c r="E262" s="32">
        <v>20</v>
      </c>
      <c r="F262" s="69">
        <f>51.6+31.6</f>
        <v>83.2</v>
      </c>
      <c r="G262" s="26"/>
    </row>
    <row r="263" spans="1:7" ht="15">
      <c r="A263" s="5">
        <f t="shared" si="18"/>
        <v>251</v>
      </c>
      <c r="B263" s="8">
        <v>299</v>
      </c>
      <c r="C263" s="4">
        <v>3.28</v>
      </c>
      <c r="D263" s="90">
        <f t="shared" si="17"/>
        <v>49.199999999999996</v>
      </c>
      <c r="E263" s="32">
        <v>20</v>
      </c>
      <c r="F263" s="62"/>
      <c r="G263" s="26"/>
    </row>
    <row r="264" spans="1:7" ht="15">
      <c r="A264" s="5">
        <f t="shared" si="18"/>
        <v>252</v>
      </c>
      <c r="B264" s="8">
        <v>300</v>
      </c>
      <c r="C264" s="4">
        <v>3.58</v>
      </c>
      <c r="D264" s="90">
        <f aca="true" t="shared" si="19" ref="D264:D295">+C264*$D$4</f>
        <v>53.7</v>
      </c>
      <c r="E264" s="32">
        <v>20</v>
      </c>
      <c r="F264" s="62"/>
      <c r="G264" s="26"/>
    </row>
    <row r="265" spans="1:7" ht="15">
      <c r="A265" s="5">
        <f t="shared" si="18"/>
        <v>253</v>
      </c>
      <c r="B265" s="8">
        <v>301</v>
      </c>
      <c r="C265" s="30">
        <f>3.78</f>
        <v>3.78</v>
      </c>
      <c r="D265" s="90">
        <f t="shared" si="19"/>
        <v>56.699999999999996</v>
      </c>
      <c r="E265" s="32">
        <v>20</v>
      </c>
      <c r="F265" s="62"/>
      <c r="G265" s="26"/>
    </row>
    <row r="266" spans="1:7" ht="15">
      <c r="A266" s="5">
        <f t="shared" si="18"/>
        <v>254</v>
      </c>
      <c r="B266" s="8" t="s">
        <v>34</v>
      </c>
      <c r="C266" s="18">
        <v>7.18</v>
      </c>
      <c r="D266" s="90">
        <f t="shared" si="19"/>
        <v>107.69999999999999</v>
      </c>
      <c r="E266" s="32">
        <v>20</v>
      </c>
      <c r="F266" s="62"/>
      <c r="G266" s="26"/>
    </row>
    <row r="267" spans="1:7" ht="15">
      <c r="A267" s="5">
        <f t="shared" si="18"/>
        <v>255</v>
      </c>
      <c r="B267" s="8">
        <v>304</v>
      </c>
      <c r="C267" s="11">
        <v>3.78</v>
      </c>
      <c r="D267" s="90">
        <f t="shared" si="19"/>
        <v>56.699999999999996</v>
      </c>
      <c r="E267" s="32">
        <v>20</v>
      </c>
      <c r="F267" s="62">
        <v>47.8</v>
      </c>
      <c r="G267" s="26"/>
    </row>
    <row r="268" spans="1:7" ht="15">
      <c r="A268" s="5">
        <f t="shared" si="18"/>
        <v>256</v>
      </c>
      <c r="B268" s="8">
        <v>305</v>
      </c>
      <c r="C268" s="11">
        <v>3.65</v>
      </c>
      <c r="D268" s="90">
        <f t="shared" si="19"/>
        <v>54.75</v>
      </c>
      <c r="E268" s="32">
        <v>20</v>
      </c>
      <c r="F268" s="74">
        <f>46.5+46.5</f>
        <v>93</v>
      </c>
      <c r="G268" s="26"/>
    </row>
    <row r="269" spans="1:7" ht="15">
      <c r="A269" s="5">
        <f>+A267+1</f>
        <v>256</v>
      </c>
      <c r="B269" s="8">
        <v>306</v>
      </c>
      <c r="C269" s="4">
        <v>5.32</v>
      </c>
      <c r="D269" s="90">
        <f t="shared" si="19"/>
        <v>79.80000000000001</v>
      </c>
      <c r="E269" s="32">
        <v>20</v>
      </c>
      <c r="F269" s="62"/>
      <c r="G269" s="26"/>
    </row>
    <row r="270" spans="1:7" ht="15">
      <c r="A270" s="5">
        <f aca="true" t="shared" si="20" ref="A270:A301">+A269+1</f>
        <v>257</v>
      </c>
      <c r="B270" s="8">
        <v>307</v>
      </c>
      <c r="C270" s="4">
        <v>4.09</v>
      </c>
      <c r="D270" s="90">
        <f t="shared" si="19"/>
        <v>61.349999999999994</v>
      </c>
      <c r="E270" s="32">
        <v>20</v>
      </c>
      <c r="F270" s="62"/>
      <c r="G270" s="26"/>
    </row>
    <row r="271" spans="1:7" ht="15">
      <c r="A271" s="5">
        <f t="shared" si="20"/>
        <v>258</v>
      </c>
      <c r="B271" s="8">
        <v>308</v>
      </c>
      <c r="C271" s="4">
        <v>4.19</v>
      </c>
      <c r="D271" s="90">
        <f t="shared" si="19"/>
        <v>62.85000000000001</v>
      </c>
      <c r="E271" s="32">
        <v>20</v>
      </c>
      <c r="F271" s="62"/>
      <c r="G271" s="26"/>
    </row>
    <row r="272" spans="1:7" ht="15">
      <c r="A272" s="5">
        <f t="shared" si="20"/>
        <v>259</v>
      </c>
      <c r="B272" s="8">
        <v>309</v>
      </c>
      <c r="C272" s="12">
        <v>5.13</v>
      </c>
      <c r="D272" s="90">
        <f t="shared" si="19"/>
        <v>76.95</v>
      </c>
      <c r="E272" s="32">
        <v>20</v>
      </c>
      <c r="F272" s="62"/>
      <c r="G272" s="26"/>
    </row>
    <row r="273" spans="1:7" ht="15">
      <c r="A273" s="5">
        <f t="shared" si="20"/>
        <v>260</v>
      </c>
      <c r="B273" s="8">
        <v>310</v>
      </c>
      <c r="C273" s="4">
        <v>4.28</v>
      </c>
      <c r="D273" s="90">
        <f t="shared" si="19"/>
        <v>64.2</v>
      </c>
      <c r="E273" s="32">
        <v>20</v>
      </c>
      <c r="F273" s="62"/>
      <c r="G273" s="26"/>
    </row>
    <row r="274" spans="1:7" ht="15">
      <c r="A274" s="5">
        <f t="shared" si="20"/>
        <v>261</v>
      </c>
      <c r="B274" s="8" t="s">
        <v>45</v>
      </c>
      <c r="C274" s="4">
        <f>4.22+5.68</f>
        <v>9.899999999999999</v>
      </c>
      <c r="D274" s="90">
        <f t="shared" si="19"/>
        <v>148.49999999999997</v>
      </c>
      <c r="E274" s="32">
        <v>20</v>
      </c>
      <c r="F274" s="62"/>
      <c r="G274" s="26"/>
    </row>
    <row r="275" spans="1:7" ht="15">
      <c r="A275" s="5">
        <f t="shared" si="20"/>
        <v>262</v>
      </c>
      <c r="B275" s="8">
        <v>312</v>
      </c>
      <c r="C275" s="4">
        <v>4.5</v>
      </c>
      <c r="D275" s="90">
        <f t="shared" si="19"/>
        <v>67.5</v>
      </c>
      <c r="E275" s="32">
        <v>20</v>
      </c>
      <c r="F275" s="62"/>
      <c r="G275" s="26"/>
    </row>
    <row r="276" spans="1:7" ht="15">
      <c r="A276" s="5">
        <f t="shared" si="20"/>
        <v>263</v>
      </c>
      <c r="B276" s="8">
        <v>313</v>
      </c>
      <c r="C276" s="4">
        <v>4.32</v>
      </c>
      <c r="D276" s="90">
        <f t="shared" si="19"/>
        <v>64.80000000000001</v>
      </c>
      <c r="E276" s="32">
        <v>20</v>
      </c>
      <c r="F276" s="62"/>
      <c r="G276" s="26"/>
    </row>
    <row r="277" spans="1:7" ht="15">
      <c r="A277" s="5">
        <f t="shared" si="20"/>
        <v>264</v>
      </c>
      <c r="B277" s="8">
        <v>314</v>
      </c>
      <c r="C277" s="4">
        <v>3.8</v>
      </c>
      <c r="D277" s="90">
        <f t="shared" si="19"/>
        <v>57</v>
      </c>
      <c r="E277" s="32">
        <v>20</v>
      </c>
      <c r="F277" s="62"/>
      <c r="G277" s="26"/>
    </row>
    <row r="278" spans="1:7" ht="15">
      <c r="A278" s="5">
        <f t="shared" si="20"/>
        <v>265</v>
      </c>
      <c r="B278" s="8">
        <v>315</v>
      </c>
      <c r="C278" s="4">
        <v>4.55</v>
      </c>
      <c r="D278" s="90">
        <f t="shared" si="19"/>
        <v>68.25</v>
      </c>
      <c r="E278" s="32">
        <v>20</v>
      </c>
      <c r="F278" s="62"/>
      <c r="G278" s="26"/>
    </row>
    <row r="279" spans="1:7" ht="15">
      <c r="A279" s="5">
        <f t="shared" si="20"/>
        <v>266</v>
      </c>
      <c r="B279" s="8">
        <v>316</v>
      </c>
      <c r="C279" s="4">
        <v>4.05</v>
      </c>
      <c r="D279" s="90">
        <f t="shared" si="19"/>
        <v>60.75</v>
      </c>
      <c r="E279" s="32">
        <v>20</v>
      </c>
      <c r="F279" s="62"/>
      <c r="G279" s="26"/>
    </row>
    <row r="280" spans="1:7" ht="15">
      <c r="A280" s="5">
        <f t="shared" si="20"/>
        <v>267</v>
      </c>
      <c r="B280" s="8">
        <v>317</v>
      </c>
      <c r="C280" s="48">
        <v>4.19</v>
      </c>
      <c r="D280" s="90">
        <f t="shared" si="19"/>
        <v>62.85000000000001</v>
      </c>
      <c r="E280" s="32">
        <v>20</v>
      </c>
      <c r="F280" s="62"/>
      <c r="G280" s="26"/>
    </row>
    <row r="281" spans="1:7" ht="15">
      <c r="A281" s="5">
        <f t="shared" si="20"/>
        <v>268</v>
      </c>
      <c r="B281" s="8">
        <v>318</v>
      </c>
      <c r="C281" s="4">
        <v>5.13</v>
      </c>
      <c r="D281" s="90">
        <f t="shared" si="19"/>
        <v>76.95</v>
      </c>
      <c r="E281" s="32">
        <v>20</v>
      </c>
      <c r="F281" s="62"/>
      <c r="G281" s="26"/>
    </row>
    <row r="282" spans="1:7" ht="15">
      <c r="A282" s="5">
        <f t="shared" si="20"/>
        <v>269</v>
      </c>
      <c r="B282" s="8">
        <v>319</v>
      </c>
      <c r="C282" s="11">
        <v>4.56</v>
      </c>
      <c r="D282" s="90">
        <f t="shared" si="19"/>
        <v>68.39999999999999</v>
      </c>
      <c r="E282" s="32">
        <v>20</v>
      </c>
      <c r="F282" s="62"/>
      <c r="G282" s="26"/>
    </row>
    <row r="283" spans="1:7" ht="15">
      <c r="A283" s="5">
        <f t="shared" si="20"/>
        <v>270</v>
      </c>
      <c r="B283" s="8">
        <v>320</v>
      </c>
      <c r="C283" s="4">
        <v>4.6</v>
      </c>
      <c r="D283" s="90">
        <f t="shared" si="19"/>
        <v>69</v>
      </c>
      <c r="E283" s="32">
        <v>20</v>
      </c>
      <c r="F283" s="62"/>
      <c r="G283" s="26"/>
    </row>
    <row r="284" spans="1:7" ht="15">
      <c r="A284" s="5">
        <f t="shared" si="20"/>
        <v>271</v>
      </c>
      <c r="B284" s="8">
        <v>321</v>
      </c>
      <c r="C284" s="4">
        <v>5.06</v>
      </c>
      <c r="D284" s="90">
        <f t="shared" si="19"/>
        <v>75.89999999999999</v>
      </c>
      <c r="E284" s="32">
        <v>20</v>
      </c>
      <c r="F284" s="62"/>
      <c r="G284" s="26"/>
    </row>
    <row r="285" spans="1:7" ht="15">
      <c r="A285" s="5">
        <f t="shared" si="20"/>
        <v>272</v>
      </c>
      <c r="B285" s="8">
        <v>322</v>
      </c>
      <c r="C285" s="4">
        <v>6.45</v>
      </c>
      <c r="D285" s="90">
        <f t="shared" si="19"/>
        <v>96.75</v>
      </c>
      <c r="E285" s="32">
        <v>20</v>
      </c>
      <c r="F285" s="62"/>
      <c r="G285" s="26"/>
    </row>
    <row r="286" spans="1:7" ht="15">
      <c r="A286" s="5">
        <f t="shared" si="20"/>
        <v>273</v>
      </c>
      <c r="B286" s="8">
        <v>323</v>
      </c>
      <c r="C286" s="4">
        <v>7.06</v>
      </c>
      <c r="D286" s="90">
        <f t="shared" si="19"/>
        <v>105.89999999999999</v>
      </c>
      <c r="E286" s="32">
        <v>20</v>
      </c>
      <c r="F286" s="62"/>
      <c r="G286" s="26"/>
    </row>
    <row r="287" spans="1:10" ht="15">
      <c r="A287" s="5">
        <f t="shared" si="20"/>
        <v>274</v>
      </c>
      <c r="B287" s="8">
        <v>324</v>
      </c>
      <c r="C287" s="6">
        <v>4.8</v>
      </c>
      <c r="D287" s="90">
        <f t="shared" si="19"/>
        <v>72</v>
      </c>
      <c r="E287" s="32">
        <v>20</v>
      </c>
      <c r="F287" s="62"/>
      <c r="G287" s="26"/>
      <c r="J287">
        <f>205.6+58</f>
        <v>263.6</v>
      </c>
    </row>
    <row r="288" spans="1:7" ht="15">
      <c r="A288" s="5">
        <f t="shared" si="20"/>
        <v>275</v>
      </c>
      <c r="B288" s="8">
        <v>325</v>
      </c>
      <c r="C288" s="4">
        <v>4.82</v>
      </c>
      <c r="D288" s="90">
        <f t="shared" si="19"/>
        <v>72.30000000000001</v>
      </c>
      <c r="E288" s="32">
        <v>20</v>
      </c>
      <c r="F288" s="62"/>
      <c r="G288" s="26"/>
    </row>
    <row r="289" spans="1:7" ht="15">
      <c r="A289" s="5">
        <f t="shared" si="20"/>
        <v>276</v>
      </c>
      <c r="B289" s="8">
        <v>326</v>
      </c>
      <c r="C289" s="4">
        <v>4.96</v>
      </c>
      <c r="D289" s="90">
        <f t="shared" si="19"/>
        <v>74.4</v>
      </c>
      <c r="E289" s="32">
        <v>20</v>
      </c>
      <c r="F289" s="63"/>
      <c r="G289" s="26"/>
    </row>
    <row r="290" spans="1:7" ht="15">
      <c r="A290" s="5">
        <f t="shared" si="20"/>
        <v>277</v>
      </c>
      <c r="B290" s="8">
        <v>327</v>
      </c>
      <c r="C290" s="12">
        <v>4.56</v>
      </c>
      <c r="D290" s="90">
        <f t="shared" si="19"/>
        <v>68.39999999999999</v>
      </c>
      <c r="E290" s="32">
        <v>20</v>
      </c>
      <c r="F290" s="63"/>
      <c r="G290" s="26"/>
    </row>
    <row r="291" spans="1:7" ht="15">
      <c r="A291" s="5">
        <f t="shared" si="20"/>
        <v>278</v>
      </c>
      <c r="B291" s="8">
        <v>329</v>
      </c>
      <c r="C291" s="4">
        <v>5.41</v>
      </c>
      <c r="D291" s="90">
        <f t="shared" si="19"/>
        <v>81.15</v>
      </c>
      <c r="E291" s="32">
        <v>20</v>
      </c>
      <c r="F291" s="63"/>
      <c r="G291" s="26"/>
    </row>
    <row r="292" spans="1:7" ht="15">
      <c r="A292" s="29">
        <f t="shared" si="20"/>
        <v>279</v>
      </c>
      <c r="B292" s="39">
        <v>330</v>
      </c>
      <c r="C292" s="4">
        <v>4.91</v>
      </c>
      <c r="D292" s="90">
        <f t="shared" si="19"/>
        <v>73.65</v>
      </c>
      <c r="E292" s="32">
        <v>20</v>
      </c>
      <c r="F292" s="63"/>
      <c r="G292" s="26"/>
    </row>
    <row r="293" spans="1:7" ht="15">
      <c r="A293" s="5">
        <f t="shared" si="20"/>
        <v>280</v>
      </c>
      <c r="B293" s="8">
        <v>331</v>
      </c>
      <c r="C293" s="4">
        <v>5.92</v>
      </c>
      <c r="D293" s="90">
        <f t="shared" si="19"/>
        <v>88.8</v>
      </c>
      <c r="E293" s="32">
        <v>20</v>
      </c>
      <c r="F293" s="63"/>
      <c r="G293" s="26"/>
    </row>
    <row r="294" spans="1:7" ht="15">
      <c r="A294" s="5">
        <f t="shared" si="20"/>
        <v>281</v>
      </c>
      <c r="B294" s="8">
        <v>332</v>
      </c>
      <c r="C294" s="4">
        <v>5.59</v>
      </c>
      <c r="D294" s="90">
        <f t="shared" si="19"/>
        <v>83.85</v>
      </c>
      <c r="E294" s="32">
        <v>20</v>
      </c>
      <c r="F294" s="63"/>
      <c r="G294" s="26"/>
    </row>
    <row r="295" spans="1:7" ht="15">
      <c r="A295" s="5">
        <f t="shared" si="20"/>
        <v>282</v>
      </c>
      <c r="B295" s="42">
        <v>333</v>
      </c>
      <c r="C295" s="4">
        <v>5.87</v>
      </c>
      <c r="D295" s="90">
        <f t="shared" si="19"/>
        <v>88.05</v>
      </c>
      <c r="E295" s="32">
        <v>20</v>
      </c>
      <c r="F295" s="63"/>
      <c r="G295" s="26"/>
    </row>
    <row r="296" spans="1:7" ht="15">
      <c r="A296" s="5">
        <f t="shared" si="20"/>
        <v>283</v>
      </c>
      <c r="B296" s="8">
        <v>334</v>
      </c>
      <c r="C296" s="4">
        <v>5.27</v>
      </c>
      <c r="D296" s="90">
        <f aca="true" t="shared" si="21" ref="D296:D327">+C296*$D$4</f>
        <v>79.05</v>
      </c>
      <c r="E296" s="32">
        <v>20</v>
      </c>
      <c r="F296" s="63"/>
      <c r="G296" s="26"/>
    </row>
    <row r="297" spans="1:7" ht="15">
      <c r="A297" s="5">
        <f t="shared" si="20"/>
        <v>284</v>
      </c>
      <c r="B297" s="8">
        <v>335</v>
      </c>
      <c r="C297" s="12">
        <v>7.97</v>
      </c>
      <c r="D297" s="90">
        <f t="shared" si="21"/>
        <v>119.55</v>
      </c>
      <c r="E297" s="32">
        <v>20</v>
      </c>
      <c r="F297" s="63"/>
      <c r="G297" s="26"/>
    </row>
    <row r="298" spans="1:7" ht="15">
      <c r="A298" s="5">
        <f t="shared" si="20"/>
        <v>285</v>
      </c>
      <c r="B298" s="8">
        <v>336</v>
      </c>
      <c r="C298" s="4">
        <v>6.94</v>
      </c>
      <c r="D298" s="90">
        <f t="shared" si="21"/>
        <v>104.10000000000001</v>
      </c>
      <c r="E298" s="49"/>
      <c r="F298" s="63"/>
      <c r="G298" s="26"/>
    </row>
    <row r="299" spans="1:7" ht="15">
      <c r="A299" s="5">
        <f t="shared" si="20"/>
        <v>286</v>
      </c>
      <c r="B299" s="8">
        <v>337</v>
      </c>
      <c r="C299" s="4">
        <v>5.88</v>
      </c>
      <c r="D299" s="90">
        <f t="shared" si="21"/>
        <v>88.2</v>
      </c>
      <c r="E299" s="49"/>
      <c r="F299" s="63"/>
      <c r="G299" s="26"/>
    </row>
    <row r="300" spans="1:7" ht="15">
      <c r="A300" s="5">
        <f t="shared" si="20"/>
        <v>287</v>
      </c>
      <c r="B300" s="8">
        <v>340</v>
      </c>
      <c r="C300" s="11">
        <v>6.26</v>
      </c>
      <c r="D300" s="90">
        <f t="shared" si="21"/>
        <v>93.89999999999999</v>
      </c>
      <c r="E300" s="49"/>
      <c r="F300" s="63"/>
      <c r="G300" s="26"/>
    </row>
    <row r="301" spans="1:7" ht="15">
      <c r="A301" s="5">
        <f t="shared" si="20"/>
        <v>288</v>
      </c>
      <c r="B301" s="8">
        <v>341</v>
      </c>
      <c r="C301" s="11">
        <f>4.98+1.16</f>
        <v>6.140000000000001</v>
      </c>
      <c r="D301" s="90">
        <f t="shared" si="21"/>
        <v>92.10000000000001</v>
      </c>
      <c r="E301" s="49"/>
      <c r="F301" s="63"/>
      <c r="G301" s="26"/>
    </row>
    <row r="302" spans="1:7" ht="15">
      <c r="A302" s="5">
        <f aca="true" t="shared" si="22" ref="A302:A336">+A301+1</f>
        <v>289</v>
      </c>
      <c r="B302" s="8">
        <v>342</v>
      </c>
      <c r="C302" s="11">
        <v>5.77</v>
      </c>
      <c r="D302" s="90">
        <f t="shared" si="21"/>
        <v>86.55</v>
      </c>
      <c r="E302" s="49"/>
      <c r="F302" s="64"/>
      <c r="G302" s="26"/>
    </row>
    <row r="303" spans="1:7" ht="15">
      <c r="A303" s="5">
        <f t="shared" si="22"/>
        <v>290</v>
      </c>
      <c r="B303" s="8" t="s">
        <v>17</v>
      </c>
      <c r="C303" s="11">
        <v>5.95</v>
      </c>
      <c r="D303" s="90">
        <f t="shared" si="21"/>
        <v>89.25</v>
      </c>
      <c r="E303" s="49"/>
      <c r="F303" s="63"/>
      <c r="G303" s="26"/>
    </row>
    <row r="304" spans="1:7" ht="15">
      <c r="A304" s="5">
        <f t="shared" si="22"/>
        <v>291</v>
      </c>
      <c r="B304" s="8">
        <v>344</v>
      </c>
      <c r="C304" s="11">
        <v>4.59</v>
      </c>
      <c r="D304" s="90">
        <f t="shared" si="21"/>
        <v>68.85</v>
      </c>
      <c r="E304" s="49"/>
      <c r="F304" s="63"/>
      <c r="G304" s="26"/>
    </row>
    <row r="305" spans="1:7" ht="15">
      <c r="A305" s="5">
        <f t="shared" si="22"/>
        <v>292</v>
      </c>
      <c r="B305" s="19">
        <v>345</v>
      </c>
      <c r="C305" s="11">
        <v>4.43</v>
      </c>
      <c r="D305" s="90">
        <f t="shared" si="21"/>
        <v>66.44999999999999</v>
      </c>
      <c r="E305" s="49"/>
      <c r="F305" s="63"/>
      <c r="G305" s="26"/>
    </row>
    <row r="306" spans="1:7" ht="13.5" customHeight="1">
      <c r="A306" s="5">
        <f t="shared" si="22"/>
        <v>293</v>
      </c>
      <c r="B306" s="8">
        <v>346</v>
      </c>
      <c r="C306" s="11">
        <v>4.59</v>
      </c>
      <c r="D306" s="90">
        <f t="shared" si="21"/>
        <v>68.85</v>
      </c>
      <c r="E306" s="49"/>
      <c r="F306" s="63"/>
      <c r="G306" s="26"/>
    </row>
    <row r="307" spans="1:7" ht="15">
      <c r="A307" s="5">
        <f t="shared" si="22"/>
        <v>294</v>
      </c>
      <c r="B307" s="8">
        <v>347</v>
      </c>
      <c r="C307" s="11">
        <v>4.72</v>
      </c>
      <c r="D307" s="90">
        <f t="shared" si="21"/>
        <v>70.8</v>
      </c>
      <c r="E307" s="49"/>
      <c r="F307" s="63"/>
      <c r="G307" s="26"/>
    </row>
    <row r="308" spans="1:7" ht="15">
      <c r="A308" s="5">
        <f t="shared" si="22"/>
        <v>295</v>
      </c>
      <c r="B308" s="8">
        <v>348</v>
      </c>
      <c r="C308" s="11">
        <v>7.35</v>
      </c>
      <c r="D308" s="90">
        <f t="shared" si="21"/>
        <v>110.25</v>
      </c>
      <c r="E308" s="49"/>
      <c r="F308" s="63"/>
      <c r="G308" s="26"/>
    </row>
    <row r="309" spans="1:7" ht="15">
      <c r="A309" s="5">
        <f t="shared" si="22"/>
        <v>296</v>
      </c>
      <c r="B309" s="20">
        <v>349</v>
      </c>
      <c r="C309" s="11">
        <v>4.46</v>
      </c>
      <c r="D309" s="90">
        <f t="shared" si="21"/>
        <v>66.9</v>
      </c>
      <c r="E309" s="49"/>
      <c r="F309" s="63"/>
      <c r="G309" s="26"/>
    </row>
    <row r="310" spans="1:7" ht="15">
      <c r="A310" s="5">
        <f t="shared" si="22"/>
        <v>297</v>
      </c>
      <c r="B310" s="8">
        <v>350</v>
      </c>
      <c r="C310" s="11">
        <v>4.28</v>
      </c>
      <c r="D310" s="90">
        <f t="shared" si="21"/>
        <v>64.2</v>
      </c>
      <c r="E310" s="49"/>
      <c r="F310" s="63"/>
      <c r="G310" s="26"/>
    </row>
    <row r="311" spans="1:7" ht="15">
      <c r="A311" s="5">
        <f t="shared" si="22"/>
        <v>298</v>
      </c>
      <c r="B311" s="8">
        <v>351</v>
      </c>
      <c r="C311" s="11">
        <v>4.2</v>
      </c>
      <c r="D311" s="90">
        <f t="shared" si="21"/>
        <v>63</v>
      </c>
      <c r="E311" s="49"/>
      <c r="F311" s="63"/>
      <c r="G311" s="26"/>
    </row>
    <row r="312" spans="1:7" ht="15">
      <c r="A312" s="5">
        <f t="shared" si="22"/>
        <v>299</v>
      </c>
      <c r="B312" s="8">
        <v>352</v>
      </c>
      <c r="C312" s="11">
        <v>4.39</v>
      </c>
      <c r="D312" s="90">
        <f t="shared" si="21"/>
        <v>65.85</v>
      </c>
      <c r="E312" s="49"/>
      <c r="F312" s="63"/>
      <c r="G312" s="26"/>
    </row>
    <row r="313" spans="1:7" ht="15">
      <c r="A313" s="5">
        <f t="shared" si="22"/>
        <v>300</v>
      </c>
      <c r="B313" s="8">
        <v>353</v>
      </c>
      <c r="C313" s="11">
        <v>8.19</v>
      </c>
      <c r="D313" s="90">
        <f t="shared" si="21"/>
        <v>122.85</v>
      </c>
      <c r="E313" s="49"/>
      <c r="F313" s="63"/>
      <c r="G313" s="26"/>
    </row>
    <row r="314" spans="1:7" ht="15">
      <c r="A314" s="5">
        <f t="shared" si="22"/>
        <v>301</v>
      </c>
      <c r="B314" s="8">
        <v>354</v>
      </c>
      <c r="C314" s="11">
        <v>4.63</v>
      </c>
      <c r="D314" s="90">
        <f t="shared" si="21"/>
        <v>69.45</v>
      </c>
      <c r="E314" s="49"/>
      <c r="F314" s="63"/>
      <c r="G314" s="26"/>
    </row>
    <row r="315" spans="1:7" ht="15">
      <c r="A315" s="5">
        <f t="shared" si="22"/>
        <v>302</v>
      </c>
      <c r="B315" s="8">
        <v>355</v>
      </c>
      <c r="C315" s="11">
        <v>4.5</v>
      </c>
      <c r="D315" s="90">
        <f t="shared" si="21"/>
        <v>67.5</v>
      </c>
      <c r="E315" s="49"/>
      <c r="F315" s="63"/>
      <c r="G315" s="26"/>
    </row>
    <row r="316" spans="1:7" ht="15">
      <c r="A316" s="5">
        <f t="shared" si="22"/>
        <v>303</v>
      </c>
      <c r="B316" s="8">
        <v>356</v>
      </c>
      <c r="C316" s="22">
        <v>5.34</v>
      </c>
      <c r="D316" s="92">
        <f t="shared" si="21"/>
        <v>80.1</v>
      </c>
      <c r="E316" s="55"/>
      <c r="F316" s="89">
        <f>320.24+53.4</f>
        <v>373.64</v>
      </c>
      <c r="G316" s="26"/>
    </row>
    <row r="317" spans="1:7" ht="15">
      <c r="A317" s="5">
        <f t="shared" si="22"/>
        <v>304</v>
      </c>
      <c r="B317" s="8">
        <v>357</v>
      </c>
      <c r="C317" s="11">
        <v>7.47</v>
      </c>
      <c r="D317" s="90">
        <f t="shared" si="21"/>
        <v>112.05</v>
      </c>
      <c r="E317" s="50"/>
      <c r="F317" s="63"/>
      <c r="G317" s="26"/>
    </row>
    <row r="318" spans="1:7" ht="15">
      <c r="A318" s="5">
        <f t="shared" si="22"/>
        <v>305</v>
      </c>
      <c r="B318" s="8">
        <v>358</v>
      </c>
      <c r="C318" s="11">
        <f>6+2.89</f>
        <v>8.89</v>
      </c>
      <c r="D318" s="90">
        <f t="shared" si="21"/>
        <v>133.35000000000002</v>
      </c>
      <c r="E318" s="49"/>
      <c r="F318" s="63"/>
      <c r="G318" s="26"/>
    </row>
    <row r="319" spans="1:7" ht="15">
      <c r="A319" s="5">
        <f t="shared" si="22"/>
        <v>306</v>
      </c>
      <c r="B319" s="8">
        <v>359</v>
      </c>
      <c r="C319" s="11">
        <v>4.47</v>
      </c>
      <c r="D319" s="90">
        <f t="shared" si="21"/>
        <v>67.05</v>
      </c>
      <c r="E319" s="49"/>
      <c r="F319" s="63"/>
      <c r="G319" s="26"/>
    </row>
    <row r="320" spans="1:7" ht="15">
      <c r="A320" s="5">
        <f t="shared" si="22"/>
        <v>307</v>
      </c>
      <c r="B320" s="8">
        <v>360</v>
      </c>
      <c r="C320" s="11">
        <v>13.37</v>
      </c>
      <c r="D320" s="90">
        <f t="shared" si="21"/>
        <v>200.54999999999998</v>
      </c>
      <c r="E320" s="49"/>
      <c r="F320" s="63"/>
      <c r="G320" s="26"/>
    </row>
    <row r="321" spans="1:7" ht="15">
      <c r="A321" s="5">
        <f t="shared" si="22"/>
        <v>308</v>
      </c>
      <c r="B321" s="8" t="s">
        <v>26</v>
      </c>
      <c r="C321" s="11">
        <v>6.35</v>
      </c>
      <c r="D321" s="90">
        <f t="shared" si="21"/>
        <v>95.25</v>
      </c>
      <c r="E321" s="49"/>
      <c r="F321" s="63"/>
      <c r="G321" s="26"/>
    </row>
    <row r="322" spans="1:7" ht="15">
      <c r="A322" s="5">
        <f t="shared" si="22"/>
        <v>309</v>
      </c>
      <c r="B322" s="8">
        <v>362</v>
      </c>
      <c r="C322" s="11">
        <v>6.31</v>
      </c>
      <c r="D322" s="90">
        <f t="shared" si="21"/>
        <v>94.64999999999999</v>
      </c>
      <c r="E322" s="49"/>
      <c r="F322" s="63"/>
      <c r="G322" s="26"/>
    </row>
    <row r="323" spans="1:7" ht="15">
      <c r="A323" s="5">
        <f t="shared" si="22"/>
        <v>310</v>
      </c>
      <c r="B323" s="8">
        <v>363</v>
      </c>
      <c r="C323" s="11">
        <v>6</v>
      </c>
      <c r="D323" s="90">
        <f t="shared" si="21"/>
        <v>90</v>
      </c>
      <c r="E323" s="49"/>
      <c r="F323" s="63"/>
      <c r="G323" s="26"/>
    </row>
    <row r="324" spans="1:7" ht="15">
      <c r="A324" s="5">
        <f t="shared" si="22"/>
        <v>311</v>
      </c>
      <c r="B324" s="8">
        <v>364</v>
      </c>
      <c r="C324" s="11">
        <v>6.04</v>
      </c>
      <c r="D324" s="90">
        <f t="shared" si="21"/>
        <v>90.6</v>
      </c>
      <c r="E324" s="49"/>
      <c r="F324" s="63"/>
      <c r="G324" s="26"/>
    </row>
    <row r="325" spans="1:7" ht="15">
      <c r="A325" s="5">
        <f t="shared" si="22"/>
        <v>312</v>
      </c>
      <c r="B325" s="8">
        <v>365</v>
      </c>
      <c r="C325" s="11">
        <v>6.55</v>
      </c>
      <c r="D325" s="90">
        <f t="shared" si="21"/>
        <v>98.25</v>
      </c>
      <c r="E325" s="49"/>
      <c r="F325" s="63"/>
      <c r="G325" s="26"/>
    </row>
    <row r="326" spans="1:7" ht="15">
      <c r="A326" s="5">
        <f t="shared" si="22"/>
        <v>313</v>
      </c>
      <c r="B326" s="8">
        <v>366</v>
      </c>
      <c r="C326" s="11">
        <v>6.45</v>
      </c>
      <c r="D326" s="90">
        <f t="shared" si="21"/>
        <v>96.75</v>
      </c>
      <c r="E326" s="49"/>
      <c r="F326" s="63"/>
      <c r="G326" s="26"/>
    </row>
    <row r="327" spans="1:7" ht="15">
      <c r="A327" s="5">
        <f t="shared" si="22"/>
        <v>314</v>
      </c>
      <c r="B327" s="8">
        <v>367</v>
      </c>
      <c r="C327" s="11">
        <v>7.2</v>
      </c>
      <c r="D327" s="90">
        <f t="shared" si="21"/>
        <v>108</v>
      </c>
      <c r="E327" s="49"/>
      <c r="F327" s="63"/>
      <c r="G327" s="26"/>
    </row>
    <row r="328" spans="1:7" ht="15">
      <c r="A328" s="5">
        <f t="shared" si="22"/>
        <v>315</v>
      </c>
      <c r="B328" s="8" t="s">
        <v>19</v>
      </c>
      <c r="C328" s="11">
        <v>5.35</v>
      </c>
      <c r="D328" s="90">
        <f aca="true" t="shared" si="23" ref="D328:D336">+C328*$D$4</f>
        <v>80.25</v>
      </c>
      <c r="E328" s="49"/>
      <c r="F328" s="63"/>
      <c r="G328" s="26"/>
    </row>
    <row r="329" spans="1:7" ht="15">
      <c r="A329" s="5">
        <f t="shared" si="22"/>
        <v>316</v>
      </c>
      <c r="B329" s="8" t="s">
        <v>20</v>
      </c>
      <c r="C329" s="11">
        <f>8.16</f>
        <v>8.16</v>
      </c>
      <c r="D329" s="90">
        <f t="shared" si="23"/>
        <v>122.4</v>
      </c>
      <c r="E329" s="49"/>
      <c r="F329" s="63"/>
      <c r="G329" s="26"/>
    </row>
    <row r="330" spans="1:7" ht="15">
      <c r="A330" s="5">
        <f t="shared" si="22"/>
        <v>317</v>
      </c>
      <c r="B330" s="104" t="s">
        <v>21</v>
      </c>
      <c r="C330" s="11">
        <f>8.22+0.61</f>
        <v>8.83</v>
      </c>
      <c r="D330" s="90">
        <f t="shared" si="23"/>
        <v>132.45</v>
      </c>
      <c r="E330" s="49"/>
      <c r="F330" s="63"/>
      <c r="G330" s="26"/>
    </row>
    <row r="331" spans="1:7" ht="15">
      <c r="A331" s="5">
        <f t="shared" si="22"/>
        <v>318</v>
      </c>
      <c r="B331" s="8" t="s">
        <v>22</v>
      </c>
      <c r="C331" s="11">
        <f>6.34+0.92</f>
        <v>7.26</v>
      </c>
      <c r="D331" s="90">
        <f t="shared" si="23"/>
        <v>108.89999999999999</v>
      </c>
      <c r="E331" s="49"/>
      <c r="F331" s="63"/>
      <c r="G331" s="26"/>
    </row>
    <row r="332" spans="1:7" ht="15">
      <c r="A332" s="5">
        <f t="shared" si="22"/>
        <v>319</v>
      </c>
      <c r="B332" s="8" t="s">
        <v>38</v>
      </c>
      <c r="C332" s="11">
        <f>7.4+5.98+1.26</f>
        <v>14.64</v>
      </c>
      <c r="D332" s="90">
        <f t="shared" si="23"/>
        <v>219.60000000000002</v>
      </c>
      <c r="E332" s="49"/>
      <c r="F332" s="63"/>
      <c r="G332" s="26"/>
    </row>
    <row r="333" spans="1:7" ht="15">
      <c r="A333" s="5">
        <f t="shared" si="22"/>
        <v>320</v>
      </c>
      <c r="B333" s="8" t="s">
        <v>18</v>
      </c>
      <c r="C333" s="11">
        <f>+(6.76+7.35)</f>
        <v>14.11</v>
      </c>
      <c r="D333" s="90">
        <f t="shared" si="23"/>
        <v>211.64999999999998</v>
      </c>
      <c r="E333" s="49"/>
      <c r="F333" s="63"/>
      <c r="G333" s="26"/>
    </row>
    <row r="334" spans="1:7" ht="15">
      <c r="A334" s="5">
        <f t="shared" si="22"/>
        <v>321</v>
      </c>
      <c r="B334" s="8" t="s">
        <v>23</v>
      </c>
      <c r="C334" s="11">
        <f>7.5+0.54</f>
        <v>8.04</v>
      </c>
      <c r="D334" s="90">
        <f t="shared" si="23"/>
        <v>120.6</v>
      </c>
      <c r="E334" s="49"/>
      <c r="F334" s="63"/>
      <c r="G334" s="26"/>
    </row>
    <row r="335" spans="1:7" ht="15">
      <c r="A335" s="5">
        <f t="shared" si="22"/>
        <v>322</v>
      </c>
      <c r="B335" s="8" t="s">
        <v>24</v>
      </c>
      <c r="C335" s="11">
        <f>7.83+1.33</f>
        <v>9.16</v>
      </c>
      <c r="D335" s="90">
        <f t="shared" si="23"/>
        <v>137.4</v>
      </c>
      <c r="E335" s="49"/>
      <c r="F335" s="63"/>
      <c r="G335" s="26"/>
    </row>
    <row r="336" spans="1:7" ht="15.75" thickBot="1">
      <c r="A336" s="36">
        <f t="shared" si="22"/>
        <v>323</v>
      </c>
      <c r="B336" s="40" t="s">
        <v>25</v>
      </c>
      <c r="C336" s="81">
        <v>8.4</v>
      </c>
      <c r="D336" s="93">
        <f t="shared" si="23"/>
        <v>126</v>
      </c>
      <c r="E336" s="82"/>
      <c r="F336" s="80">
        <f>84+84+84</f>
        <v>252</v>
      </c>
      <c r="G336" s="51"/>
    </row>
    <row r="337" spans="1:7" ht="21.75" customHeight="1" thickBot="1">
      <c r="A337" s="53"/>
      <c r="B337" s="83"/>
      <c r="C337" s="84">
        <f>SUM(C8:C336)</f>
        <v>1759.443000000001</v>
      </c>
      <c r="D337" s="88">
        <f>SUM(D8:D336)</f>
        <v>26183.944999999992</v>
      </c>
      <c r="E337" s="72">
        <f>SUM(E8:E336)</f>
        <v>5770</v>
      </c>
      <c r="F337" s="41">
        <f>SUM(F8:F336)</f>
        <v>1864.9399999999996</v>
      </c>
      <c r="G337" s="51"/>
    </row>
    <row r="338" spans="1:7" ht="15">
      <c r="A338" s="51"/>
      <c r="B338" s="51"/>
      <c r="C338" s="51"/>
      <c r="D338" s="51"/>
      <c r="E338" s="51"/>
      <c r="F338" s="51"/>
      <c r="G338" s="51"/>
    </row>
    <row r="339" ht="15.75" customHeight="1">
      <c r="F339" s="24"/>
    </row>
    <row r="340" spans="1:6" ht="15">
      <c r="A340" s="23"/>
      <c r="B340" s="23"/>
      <c r="C340" s="23"/>
      <c r="D340" s="23"/>
      <c r="E340" s="23"/>
      <c r="F340" s="24"/>
    </row>
    <row r="341" ht="15">
      <c r="G341" s="51"/>
    </row>
  </sheetData>
  <sheetProtection/>
  <autoFilter ref="A6:E339"/>
  <printOptions/>
  <pageMargins left="0.31496062992125984" right="0.1968503937007874" top="0.31" bottom="0.31496062992125984" header="0.31496062992125984" footer="0.31496062992125984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Nijole Lasaitiene</dc:creator>
  <cp:keywords/>
  <dc:description/>
  <cp:lastModifiedBy>Valentina</cp:lastModifiedBy>
  <cp:lastPrinted>2022-04-27T06:19:11Z</cp:lastPrinted>
  <dcterms:created xsi:type="dcterms:W3CDTF">2011-05-30T06:00:42Z</dcterms:created>
  <dcterms:modified xsi:type="dcterms:W3CDTF">2022-05-02T10:07:38Z</dcterms:modified>
  <cp:category/>
  <cp:version/>
  <cp:contentType/>
  <cp:contentStatus/>
</cp:coreProperties>
</file>